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9600"/>
  </bookViews>
  <sheets>
    <sheet name="Раздел 1" sheetId="1" r:id="rId1"/>
    <sheet name="Раздел 2" sheetId="2" r:id="rId2"/>
    <sheet name="Раздел 3" sheetId="5" r:id="rId3"/>
    <sheet name="Раздел 4" sheetId="4" r:id="rId4"/>
  </sheets>
  <definedNames>
    <definedName name="_xlnm.Print_Area" localSheetId="0">'Раздел 1'!$A$1:$Q$174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5" i="1"/>
  <c r="D184"/>
  <c r="H75"/>
  <c r="G16" i="4" l="1"/>
  <c r="J170"/>
  <c r="H34" i="1"/>
  <c r="H125"/>
  <c r="G193"/>
  <c r="H178"/>
  <c r="H45"/>
  <c r="J172" i="4" l="1"/>
  <c r="J187"/>
  <c r="J185"/>
  <c r="J127"/>
  <c r="J15"/>
  <c r="E18" i="5"/>
  <c r="E17"/>
  <c r="E12" i="2"/>
  <c r="E15"/>
  <c r="D189" i="1"/>
  <c r="H177"/>
  <c r="F182"/>
  <c r="H159"/>
  <c r="H152"/>
  <c r="H141"/>
  <c r="H127"/>
  <c r="H65"/>
  <c r="H158"/>
  <c r="H151"/>
  <c r="H134"/>
  <c r="H150"/>
  <c r="H146"/>
  <c r="H110"/>
  <c r="H66"/>
  <c r="H63"/>
  <c r="F196" l="1"/>
  <c r="D196"/>
  <c r="E197"/>
  <c r="G197"/>
  <c r="C196" l="1"/>
  <c r="D182" l="1"/>
  <c r="C182"/>
  <c r="C189"/>
  <c r="J191" i="4"/>
  <c r="J69"/>
  <c r="H62" i="1" l="1"/>
  <c r="J189" i="4" l="1"/>
  <c r="E58" i="5"/>
  <c r="J106" i="4" l="1"/>
  <c r="J181"/>
  <c r="J178"/>
  <c r="J192"/>
  <c r="J186"/>
  <c r="J160"/>
  <c r="J161" s="1"/>
  <c r="J135"/>
  <c r="J142" s="1"/>
  <c r="F202" i="1"/>
  <c r="G202"/>
  <c r="E202"/>
  <c r="D202"/>
  <c r="C202" s="1"/>
  <c r="F201"/>
  <c r="G201"/>
  <c r="E201"/>
  <c r="D201"/>
  <c r="C201" s="1"/>
  <c r="F200"/>
  <c r="D200"/>
  <c r="F199"/>
  <c r="D199"/>
  <c r="D198"/>
  <c r="F197"/>
  <c r="C197"/>
  <c r="F195"/>
  <c r="G195"/>
  <c r="E195"/>
  <c r="D195"/>
  <c r="C195" s="1"/>
  <c r="C198"/>
  <c r="D194"/>
  <c r="C194" s="1"/>
  <c r="F193"/>
  <c r="E193"/>
  <c r="D193"/>
  <c r="F192"/>
  <c r="D192"/>
  <c r="F191"/>
  <c r="G191"/>
  <c r="E191"/>
  <c r="F190"/>
  <c r="D190"/>
  <c r="F189"/>
  <c r="G189"/>
  <c r="E189"/>
  <c r="F188"/>
  <c r="D188"/>
  <c r="C188" s="1"/>
  <c r="F187"/>
  <c r="D187"/>
  <c r="G186"/>
  <c r="F186"/>
  <c r="D186"/>
  <c r="F185"/>
  <c r="D185"/>
  <c r="F184"/>
  <c r="C184" s="1"/>
  <c r="D183"/>
  <c r="C183" s="1"/>
  <c r="G181"/>
  <c r="F181"/>
  <c r="D181"/>
  <c r="J129" i="4"/>
  <c r="J119"/>
  <c r="J121" s="1"/>
  <c r="J18"/>
  <c r="D16"/>
  <c r="J82"/>
  <c r="J195" l="1"/>
  <c r="C199" i="1"/>
  <c r="D203"/>
  <c r="C193"/>
  <c r="C185"/>
  <c r="C190"/>
  <c r="G203"/>
  <c r="E203"/>
  <c r="F203"/>
  <c r="C186"/>
  <c r="C187"/>
  <c r="C191"/>
  <c r="C192"/>
  <c r="C200"/>
  <c r="C181"/>
  <c r="C203" l="1"/>
  <c r="I52" i="4"/>
  <c r="J34"/>
  <c r="I46" l="1"/>
  <c r="J46" s="1"/>
  <c r="J52"/>
  <c r="I49"/>
  <c r="J49" s="1"/>
  <c r="I41"/>
  <c r="J41" s="1"/>
  <c r="H42" i="1"/>
  <c r="J53" i="4" l="1"/>
  <c r="J196" s="1"/>
  <c r="H33" i="1"/>
  <c r="E27" i="5"/>
  <c r="E19"/>
  <c r="K24" i="2"/>
  <c r="K17"/>
  <c r="K14"/>
  <c r="K11"/>
  <c r="K7" s="1"/>
  <c r="H14"/>
  <c r="H17"/>
  <c r="H24"/>
  <c r="H11"/>
  <c r="H7" s="1"/>
  <c r="E11"/>
  <c r="E7" s="1"/>
  <c r="E24"/>
  <c r="N105" i="1"/>
  <c r="N91"/>
  <c r="N74"/>
  <c r="N62"/>
  <c r="N45"/>
  <c r="N33"/>
  <c r="K105"/>
  <c r="K91"/>
  <c r="K74"/>
  <c r="K62"/>
  <c r="K45"/>
  <c r="K33"/>
  <c r="H105"/>
  <c r="H172"/>
  <c r="H176"/>
  <c r="E28" i="2" l="1"/>
  <c r="H28"/>
  <c r="K28"/>
  <c r="N29" i="1"/>
  <c r="N61"/>
  <c r="K61"/>
  <c r="K29"/>
  <c r="H91" l="1"/>
  <c r="H74"/>
  <c r="H61" l="1"/>
  <c r="H29"/>
</calcChain>
</file>

<file path=xl/sharedStrings.xml><?xml version="1.0" encoding="utf-8"?>
<sst xmlns="http://schemas.openxmlformats.org/spreadsheetml/2006/main" count="1262" uniqueCount="570">
  <si>
    <t>Доходы, всего:</t>
  </si>
  <si>
    <t>в том числе:
доходы от собственности, всего</t>
  </si>
  <si>
    <t>в том числе: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</si>
  <si>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</si>
  <si>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</si>
  <si>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</si>
  <si>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</si>
  <si>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</si>
  <si>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</si>
  <si>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</si>
  <si>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</si>
  <si>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
увеличение остатков денежных средств за счет возврата дебиторской задолженности прошлых лет</t>
  </si>
  <si>
    <t>Расходы, всего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</si>
  <si>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</si>
  <si>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</si>
  <si>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</si>
  <si>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</si>
  <si>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</si>
  <si>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</si>
  <si>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</si>
  <si>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</si>
  <si>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</si>
  <si>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</si>
  <si>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в том числе:
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</si>
  <si>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</si>
  <si>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</si>
  <si>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</si>
  <si>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</si>
  <si>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</si>
  <si>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</si>
  <si>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</si>
  <si>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</si>
  <si>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</si>
  <si>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</si>
  <si>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</si>
  <si>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</si>
  <si>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</si>
  <si>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</si>
  <si>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</si>
  <si>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</si>
  <si>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</si>
  <si>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в том числе:
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</si>
  <si>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</si>
  <si>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</si>
  <si>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</si>
  <si>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из них: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</si>
  <si>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</si>
  <si>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</si>
  <si>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</si>
  <si>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из них:
возврат в бюджет средств субсидии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</si>
  <si>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</si>
  <si>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</si>
  <si>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прочие поступления, всего</t>
  </si>
  <si>
    <t>Выплаты, уменьшающие доход, всего</t>
  </si>
  <si>
    <t>прочие налоги, уменьшающие доход</t>
  </si>
  <si>
    <t>в том числе:
налог на прибыль</t>
  </si>
  <si>
    <t>налог на добавленную стоимость</t>
  </si>
  <si>
    <t>Прочие выплаты, всего</t>
  </si>
  <si>
    <t>Наименование показателя</t>
  </si>
  <si>
    <t>1</t>
  </si>
  <si>
    <t>Код строки</t>
  </si>
  <si>
    <t>2</t>
  </si>
  <si>
    <t>0001</t>
  </si>
  <si>
    <t>0002</t>
  </si>
  <si>
    <t>1000</t>
  </si>
  <si>
    <t>1100</t>
  </si>
  <si>
    <t>1110</t>
  </si>
  <si>
    <t>1200</t>
  </si>
  <si>
    <t>1210</t>
  </si>
  <si>
    <t>1300</t>
  </si>
  <si>
    <t>1310</t>
  </si>
  <si>
    <t>1400</t>
  </si>
  <si>
    <t>1900</t>
  </si>
  <si>
    <t>1980</t>
  </si>
  <si>
    <t>1981</t>
  </si>
  <si>
    <t>2000</t>
  </si>
  <si>
    <t>2100</t>
  </si>
  <si>
    <t>2110</t>
  </si>
  <si>
    <t>2120</t>
  </si>
  <si>
    <t>2130</t>
  </si>
  <si>
    <t>2140</t>
  </si>
  <si>
    <t>2141</t>
  </si>
  <si>
    <t>2142</t>
  </si>
  <si>
    <t>2150</t>
  </si>
  <si>
    <t>2160</t>
  </si>
  <si>
    <t>2170</t>
  </si>
  <si>
    <t>2171</t>
  </si>
  <si>
    <t>2172</t>
  </si>
  <si>
    <t>2200</t>
  </si>
  <si>
    <t>2210</t>
  </si>
  <si>
    <t>2211</t>
  </si>
  <si>
    <t>2220</t>
  </si>
  <si>
    <t>2230</t>
  </si>
  <si>
    <t>2240</t>
  </si>
  <si>
    <t>2300</t>
  </si>
  <si>
    <t>2310</t>
  </si>
  <si>
    <t>2320</t>
  </si>
  <si>
    <t>2330</t>
  </si>
  <si>
    <t>2400</t>
  </si>
  <si>
    <t>2410</t>
  </si>
  <si>
    <t>2420</t>
  </si>
  <si>
    <t>2430</t>
  </si>
  <si>
    <t>2500</t>
  </si>
  <si>
    <t>2520</t>
  </si>
  <si>
    <t>2600</t>
  </si>
  <si>
    <t>2610</t>
  </si>
  <si>
    <t>2620</t>
  </si>
  <si>
    <t>2630</t>
  </si>
  <si>
    <t>2640</t>
  </si>
  <si>
    <t>2650</t>
  </si>
  <si>
    <t>2651</t>
  </si>
  <si>
    <t>2652</t>
  </si>
  <si>
    <t>3000</t>
  </si>
  <si>
    <t>3010</t>
  </si>
  <si>
    <t>3020</t>
  </si>
  <si>
    <t>3030</t>
  </si>
  <si>
    <t>4000</t>
  </si>
  <si>
    <t>4010</t>
  </si>
  <si>
    <t>3</t>
  </si>
  <si>
    <t>х</t>
  </si>
  <si>
    <t>130</t>
  </si>
  <si>
    <t>510</t>
  </si>
  <si>
    <t>111</t>
  </si>
  <si>
    <t>112</t>
  </si>
  <si>
    <t>113</t>
  </si>
  <si>
    <t>119</t>
  </si>
  <si>
    <t>131</t>
  </si>
  <si>
    <t>134</t>
  </si>
  <si>
    <t>139</t>
  </si>
  <si>
    <t>300</t>
  </si>
  <si>
    <t>320</t>
  </si>
  <si>
    <t>321</t>
  </si>
  <si>
    <t>340</t>
  </si>
  <si>
    <t>350</t>
  </si>
  <si>
    <t>360</t>
  </si>
  <si>
    <t>850</t>
  </si>
  <si>
    <t>851</t>
  </si>
  <si>
    <t>852</t>
  </si>
  <si>
    <t>853</t>
  </si>
  <si>
    <t>810</t>
  </si>
  <si>
    <t>862</t>
  </si>
  <si>
    <t>863</t>
  </si>
  <si>
    <t>831</t>
  </si>
  <si>
    <t>241</t>
  </si>
  <si>
    <t>242</t>
  </si>
  <si>
    <t>243</t>
  </si>
  <si>
    <t>244</t>
  </si>
  <si>
    <t>400</t>
  </si>
  <si>
    <t>406</t>
  </si>
  <si>
    <t>407</t>
  </si>
  <si>
    <t>100</t>
  </si>
  <si>
    <t>610</t>
  </si>
  <si>
    <t>Код по бюджетной классификации Российской Федерации</t>
  </si>
  <si>
    <t>4</t>
  </si>
  <si>
    <t>Аналитический код</t>
  </si>
  <si>
    <t>Код субсидии</t>
  </si>
  <si>
    <t>Отраслевой код</t>
  </si>
  <si>
    <t>Классификатор операций сектора государственного управления расходов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</si>
  <si>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</si>
  <si>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</si>
  <si>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</si>
  <si>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</si>
  <si>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</si>
  <si>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</si>
  <si>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</si>
  <si>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5</t>
  </si>
  <si>
    <t>6</t>
  </si>
  <si>
    <t>7</t>
  </si>
  <si>
    <t>8</t>
  </si>
  <si>
    <t>Единица измерения: руб.</t>
  </si>
  <si>
    <t>Орган, осуществляющий</t>
  </si>
  <si>
    <t>Коды</t>
  </si>
  <si>
    <t>383</t>
  </si>
  <si>
    <t>по ОКЕИ</t>
  </si>
  <si>
    <t>КПП</t>
  </si>
  <si>
    <t>ИНН</t>
  </si>
  <si>
    <t>по Сводному реестру</t>
  </si>
  <si>
    <t>глава по БК</t>
  </si>
  <si>
    <t>Дата</t>
  </si>
  <si>
    <t>Раздел 1. Поступления и выплаты</t>
  </si>
  <si>
    <t>(наименование должности лица, утверждающего документ)</t>
  </si>
  <si>
    <t>Утверждаю</t>
  </si>
  <si>
    <t>9</t>
  </si>
  <si>
    <t>10</t>
  </si>
  <si>
    <t>11</t>
  </si>
  <si>
    <t xml:space="preserve">расходы на закупку товаров, работ, услуг, всего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</si>
  <si>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</si>
  <si>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</si>
  <si>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</si>
  <si>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</si>
  <si>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</si>
  <si>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</si>
  <si>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</si>
  <si>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</si>
  <si>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</si>
  <si>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</si>
  <si>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</si>
  <si>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</si>
  <si>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26300</t>
  </si>
  <si>
    <t>1.4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</si>
  <si>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</si>
  <si>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</si>
  <si>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</si>
  <si>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</si>
  <si>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</si>
  <si>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</si>
  <si>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</si>
  <si>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</si>
  <si>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</si>
  <si>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</si>
  <si>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</si>
  <si>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</si>
  <si>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</si>
  <si>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</si>
  <si>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</si>
  <si>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</si>
  <si>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</si>
  <si>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</si>
  <si>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</si>
  <si>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</si>
  <si>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</si>
  <si>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</si>
  <si>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</si>
  <si>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</si>
  <si>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</si>
  <si>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</si>
  <si>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</si>
  <si>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</si>
  <si>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</si>
  <si>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</si>
  <si>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</si>
  <si>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</si>
  <si>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</si>
  <si>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</si>
  <si>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</si>
  <si>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</si>
  <si>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</si>
  <si>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</si>
  <si>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</si>
  <si>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</si>
  <si>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</si>
  <si>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</si>
  <si>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</si>
  <si>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 xml:space="preserve">в соответствии с Федеральным законом № 223-ФЗ </t>
  </si>
  <si>
    <t xml:space="preserve">за счет субсидий, предоставляемых на осуществление капитальных вложений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</si>
  <si>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</si>
  <si>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Выплаты на закупку товаров, работ, услуг, всего</t>
  </si>
  <si>
    <t>Раздел 2. Сведения по выплатам на закупки товаров, работ, услуг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</si>
  <si>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</si>
  <si>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</si>
  <si>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</si>
  <si>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</si>
  <si>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</si>
  <si>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</si>
  <si>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</si>
  <si>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</si>
  <si>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</si>
  <si>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</si>
  <si>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</si>
  <si>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</si>
  <si>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</si>
  <si>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</si>
  <si>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</si>
  <si>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</si>
  <si>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</si>
  <si>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</si>
  <si>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</si>
  <si>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</si>
  <si>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</si>
  <si>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</si>
  <si>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</si>
  <si>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</si>
  <si>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</si>
  <si>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</si>
  <si>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</si>
  <si>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</si>
  <si>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</si>
  <si>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</si>
  <si>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</si>
  <si>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</si>
  <si>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</si>
  <si>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</si>
  <si>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</si>
  <si>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</si>
  <si>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</si>
  <si>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</si>
  <si>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</si>
  <si>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</si>
  <si>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</si>
  <si>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</si>
  <si>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</si>
  <si>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</si>
  <si>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</si>
  <si>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</si>
  <si>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</si>
  <si>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</si>
  <si>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</si>
  <si>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</si>
  <si>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</si>
  <si>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</si>
  <si>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</si>
  <si>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</si>
  <si>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</si>
  <si>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</si>
  <si>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</si>
  <si>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</si>
  <si>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</si>
  <si>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</si>
  <si>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</si>
  <si>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</si>
  <si>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</si>
  <si>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</si>
  <si>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</si>
  <si>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</si>
  <si>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</si>
  <si>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</si>
  <si>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</si>
  <si>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</si>
  <si>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</si>
  <si>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</si>
  <si>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</si>
  <si>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</si>
  <si>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</si>
  <si>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</si>
  <si>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</si>
  <si>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</si>
  <si>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</si>
  <si>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</si>
  <si>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</si>
  <si>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</si>
  <si>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</si>
  <si>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</si>
  <si>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</si>
  <si>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</si>
  <si>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Руководитель учреждения</t>
  </si>
  <si>
    <t>(уполномоченное лицо учреждения)</t>
  </si>
  <si>
    <t>_______________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</si>
  <si>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</si>
  <si>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</si>
  <si>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</si>
  <si>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</si>
  <si>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</si>
  <si>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</si>
  <si>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</si>
  <si>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</si>
  <si>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_________________________</t>
  </si>
  <si>
    <t>1. Расчеты (обоснования) доходов от использования собственности</t>
  </si>
  <si>
    <t>№ п/п</t>
  </si>
  <si>
    <t>Наименование объекта</t>
  </si>
  <si>
    <t>Объем планируемых поступлений, руб.</t>
  </si>
  <si>
    <t>Ставка арендной платы за единицу площади (объект), руб.</t>
  </si>
  <si>
    <t>Итого:</t>
  </si>
  <si>
    <t xml:space="preserve"> Раздел 3. Расчеты (обоснования) плановых показателей по поступлениям</t>
  </si>
  <si>
    <t xml:space="preserve">2. Расчеты (обоснования) доходов от оказания услуг (выполнения работ) </t>
  </si>
  <si>
    <t>2.3 Доходы по условным арендным платежам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</si>
  <si>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</si>
  <si>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</si>
  <si>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2.2 Доходы от компенсации затрат</t>
  </si>
  <si>
    <t>3. Расчеты (обоснования) доходов в виде штрафов, возмещения ущерба</t>
  </si>
  <si>
    <t>2.2 Доходы от оказания платных услуг (работ) потребителям соответствующих услуг (работ)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</si>
  <si>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</si>
  <si>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Раздел 4. Расчеты (обоснования) плановых показателей по выплатам текущего финансового года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</si>
  <si>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</si>
  <si>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</si>
  <si>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</si>
  <si>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</si>
  <si>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</si>
  <si>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1.1 Доходы от операционной (неоперационной) аренды</t>
  </si>
  <si>
    <t>Планируемый объем предоставления имущества в аренду (кв.м.)</t>
  </si>
  <si>
    <t>(подпись)                                    (расшифровка  подписи)</t>
  </si>
  <si>
    <t>(на 20 20 г. и плановый период 2021 и 2020 годов)</t>
  </si>
  <si>
    <t>План финансово-хозяйственной деятельности на 20 20 г.</t>
  </si>
  <si>
    <t>4703077727</t>
  </si>
  <si>
    <t>470301001</t>
  </si>
  <si>
    <t>001</t>
  </si>
  <si>
    <t>функции и полномочия учредителя               Администрация Муниципального образования "Всеволожский муниципальный район" Ленинградской области</t>
  </si>
  <si>
    <t>Учреждение Автономное муниципальное учреждение "Культурно-досуговый центр "Южный" муниципального образования "Всеволожский муниципальный район" Ленинградской области</t>
  </si>
  <si>
    <t>001 012 417</t>
  </si>
  <si>
    <t>00100000000004000</t>
  </si>
  <si>
    <t>20</t>
  </si>
  <si>
    <t>001 012 483</t>
  </si>
  <si>
    <t>0003</t>
  </si>
  <si>
    <t>00100000000002062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</si>
  <si>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 (выполнение работ в области культуры)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</si>
  <si>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 (проведение районных конкурсов и фестивалей самодеятельного творчества)</t>
  </si>
  <si>
    <t>1230</t>
  </si>
  <si>
    <t>1240</t>
  </si>
  <si>
    <t>155</t>
  </si>
  <si>
    <t>иная приносящая доход деятельность, всего</t>
  </si>
  <si>
    <t>в том числе целевые поступления</t>
  </si>
  <si>
    <t>00100000000002063</t>
  </si>
  <si>
    <t>00000000000000000</t>
  </si>
  <si>
    <t>001 112 083</t>
  </si>
  <si>
    <t>001 112 830</t>
  </si>
  <si>
    <t>152</t>
  </si>
  <si>
    <t>001 112 190</t>
  </si>
  <si>
    <t>001 112 430</t>
  </si>
  <si>
    <t>162</t>
  </si>
  <si>
    <t>001 112 061</t>
  </si>
  <si>
    <t>211</t>
  </si>
  <si>
    <t>213</t>
  </si>
  <si>
    <t>221</t>
  </si>
  <si>
    <t>00100000004000211</t>
  </si>
  <si>
    <t>00100000002062211</t>
  </si>
  <si>
    <t>266</t>
  </si>
  <si>
    <t>00100000004000266</t>
  </si>
  <si>
    <t>222</t>
  </si>
  <si>
    <t>00100000002062222</t>
  </si>
  <si>
    <t>226</t>
  </si>
  <si>
    <t>00100000004000226</t>
  </si>
  <si>
    <t>00100000002062226</t>
  </si>
  <si>
    <t>00100000004000213</t>
  </si>
  <si>
    <t>00100000002062213</t>
  </si>
  <si>
    <t>291</t>
  </si>
  <si>
    <t>00100000004000291</t>
  </si>
  <si>
    <t>00100000002062291</t>
  </si>
  <si>
    <t>292</t>
  </si>
  <si>
    <t>00100000002062292</t>
  </si>
  <si>
    <t>00100000004000221</t>
  </si>
  <si>
    <t>00100000002062221</t>
  </si>
  <si>
    <t>00100000004000222</t>
  </si>
  <si>
    <t>223</t>
  </si>
  <si>
    <t>00100000004000223</t>
  </si>
  <si>
    <t>00100000002062223</t>
  </si>
  <si>
    <t>224</t>
  </si>
  <si>
    <t>00100000004000224</t>
  </si>
  <si>
    <t>00100000002062224</t>
  </si>
  <si>
    <t>225</t>
  </si>
  <si>
    <t>00100000004000225</t>
  </si>
  <si>
    <t>00100000002062225</t>
  </si>
  <si>
    <t>227</t>
  </si>
  <si>
    <t>00100000004000227</t>
  </si>
  <si>
    <t>310</t>
  </si>
  <si>
    <t>00100000004000310</t>
  </si>
  <si>
    <t>00100000002062310</t>
  </si>
  <si>
    <t>342</t>
  </si>
  <si>
    <t>00100000004000342</t>
  </si>
  <si>
    <t>00100000002062342</t>
  </si>
  <si>
    <t>343</t>
  </si>
  <si>
    <t>00100000004000343</t>
  </si>
  <si>
    <t>344</t>
  </si>
  <si>
    <t>00100000004000344</t>
  </si>
  <si>
    <t>345</t>
  </si>
  <si>
    <t>00100000004000345</t>
  </si>
  <si>
    <t>00100000002062345</t>
  </si>
  <si>
    <t>346</t>
  </si>
  <si>
    <t>00100000004000346</t>
  </si>
  <si>
    <t>00100000002062346</t>
  </si>
  <si>
    <t>00100000002063346</t>
  </si>
  <si>
    <t>349</t>
  </si>
  <si>
    <t>00100000004000349</t>
  </si>
  <si>
    <t>00100000002062349</t>
  </si>
  <si>
    <t xml:space="preserve">        001 012 417  Муниц.задание ОСНОВНОЕ</t>
  </si>
  <si>
    <t>00100000002062344</t>
  </si>
  <si>
    <t>Остаток средств на конец планируемого финанс.года,всего</t>
  </si>
  <si>
    <t xml:space="preserve">        001 012 483  Муниц.задание КУЛЬТУРА</t>
  </si>
  <si>
    <t xml:space="preserve">                            ВНЕБЮДЖЕТ</t>
  </si>
  <si>
    <t xml:space="preserve">                            ИНЫЕ ЦЕЛИ</t>
  </si>
  <si>
    <t>21</t>
  </si>
  <si>
    <t>22</t>
  </si>
  <si>
    <t>Организация деятельности клубных формирований и формирований самодеятельного творчества</t>
  </si>
  <si>
    <t>Организация и проведение мероприятий</t>
  </si>
  <si>
    <t>услуги по оформлению зала кафе, размеры наценок на продукцию кафе и покупные товары, розничные цены на производимую продукцию, товары кафе</t>
  </si>
  <si>
    <t>29.01.19 № 13/1, 30.01.19 № 14, 30.01.19 № 15</t>
  </si>
  <si>
    <t>Предоставление звуко-, видео-технической аппаратуры, стоимость абонементов</t>
  </si>
  <si>
    <t>Приказы от 29.01.19 № 13; 30.12.19 № 104</t>
  </si>
  <si>
    <t>Пожертвования</t>
  </si>
  <si>
    <t>пожертвования</t>
  </si>
  <si>
    <t>пособие по уходу за ребенком до 3-х лет</t>
  </si>
  <si>
    <t>Государственное (муниципальное задание)</t>
  </si>
  <si>
    <t>возмещение персоналу расходов, связанных с прохождением медицинского осмотра</t>
  </si>
  <si>
    <t>Земельный налог</t>
  </si>
  <si>
    <t>Налог в связи с применением УСН (доходы-минус расходы)</t>
  </si>
  <si>
    <t>Пошлины</t>
  </si>
  <si>
    <t>851,852,853</t>
  </si>
  <si>
    <t>Государственное (муниципальное задание), приносящая доход деятельность</t>
  </si>
  <si>
    <t>Государственное (муниципальное задание), приносящая доход деятельность, иные цели</t>
  </si>
  <si>
    <t>услуги телефонной связи и электронной почты</t>
  </si>
  <si>
    <t>услуги интернета</t>
  </si>
  <si>
    <t>услуги связи между тех. ср-ми охраны абонента  и пультом охраны</t>
  </si>
  <si>
    <t>потребление электроэнергии</t>
  </si>
  <si>
    <t>потребление теплоэнергии</t>
  </si>
  <si>
    <t>потребление воды горячей</t>
  </si>
  <si>
    <t>потребление воды холодной</t>
  </si>
  <si>
    <t>водоотведение (стоки)</t>
  </si>
  <si>
    <t>91000,00 кВт/час</t>
  </si>
  <si>
    <t>277,9 гКал</t>
  </si>
  <si>
    <t>368,8 куб. м</t>
  </si>
  <si>
    <t>37,9 гКал</t>
  </si>
  <si>
    <t>1120,00 куб. м</t>
  </si>
  <si>
    <t>1397,00 куб. м</t>
  </si>
  <si>
    <t xml:space="preserve">возмещение ком. услуг </t>
  </si>
  <si>
    <t>аренда помещени, аренда  оборудования в рамках проведения районных мероприятий</t>
  </si>
  <si>
    <t>Государственное (муниципальное задание), иные цели, приносящая доход деятельность</t>
  </si>
  <si>
    <t>Основное</t>
  </si>
  <si>
    <t>Кафе</t>
  </si>
  <si>
    <t>компенсация за использование личного автотранспорта</t>
  </si>
  <si>
    <t>перевозка участников районных мероприятий, участие в конкурсах, фестивалях</t>
  </si>
  <si>
    <t>Культура</t>
  </si>
  <si>
    <t>внебюджет</t>
  </si>
  <si>
    <t>иные</t>
  </si>
  <si>
    <t>ВСЕГО</t>
  </si>
  <si>
    <t>личн.автотранспорт 112</t>
  </si>
  <si>
    <t>мед.осмотр 112</t>
  </si>
  <si>
    <t>продукты питания 244</t>
  </si>
  <si>
    <t>ГСМ 244</t>
  </si>
  <si>
    <t>Строит.материалы 244</t>
  </si>
  <si>
    <t>Мягкий инвентарь 244</t>
  </si>
  <si>
    <t>Канц, хоз 244</t>
  </si>
  <si>
    <t>Однор.использ. 244</t>
  </si>
  <si>
    <t>ремонт нефинансовых активов</t>
  </si>
  <si>
    <t>вывоз ТБО</t>
  </si>
  <si>
    <t>противопожарные мероприятия</t>
  </si>
  <si>
    <t>техническое обслуживание систем электроснабжения, электрооборудования</t>
  </si>
  <si>
    <t>договора ГПД (текущий ремонт, обслуживание здания)</t>
  </si>
  <si>
    <t>услуги в области информационных технологий</t>
  </si>
  <si>
    <t>медицинские услуги</t>
  </si>
  <si>
    <t>услуги охраны</t>
  </si>
  <si>
    <t>иные работы и услуги (консультационные услуги, подписка на периодические издания, услуги по ремонту  и т.д.)</t>
  </si>
  <si>
    <t>услуги по организации и проведению мероприятий, услуги деятельности кружков</t>
  </si>
  <si>
    <t>бытовая техника (телевизор, пылесос)</t>
  </si>
  <si>
    <t>Музыкальное оборудование</t>
  </si>
  <si>
    <t>мебель офисная</t>
  </si>
  <si>
    <t xml:space="preserve">оргтехника </t>
  </si>
  <si>
    <t>Шатер</t>
  </si>
  <si>
    <t>электрооборудование/светооборудование</t>
  </si>
  <si>
    <t>ГСМ</t>
  </si>
  <si>
    <t>строительные материалы и канцелярские прин.</t>
  </si>
  <si>
    <t>мягкий инвентарь</t>
  </si>
  <si>
    <t>канцелярские товары и хот.товары, электр.</t>
  </si>
  <si>
    <t>картриджы и запасные части</t>
  </si>
  <si>
    <t>костюмы</t>
  </si>
  <si>
    <t>цветы</t>
  </si>
  <si>
    <t>продукты питания в рамках проведения районных мероприятий, подарки, сувенирная продукция</t>
  </si>
  <si>
    <t>полиграфическая продукция в рамках проведения районных мероприятий, подарки</t>
  </si>
  <si>
    <t>111,112,119</t>
  </si>
  <si>
    <t>Страхование</t>
  </si>
  <si>
    <t>Главный бухгалтер</t>
  </si>
  <si>
    <t>Н.В. Тимофеева</t>
  </si>
  <si>
    <t>8-81370-40295</t>
  </si>
  <si>
    <t xml:space="preserve">Директору МУ «ЦЭФБУ»  МО «Всеволожский муниципальный район»  Ленинградской области                         </t>
  </si>
  <si>
    <t>1410</t>
  </si>
  <si>
    <t>2641</t>
  </si>
  <si>
    <t>2642</t>
  </si>
  <si>
    <t>2643</t>
  </si>
  <si>
    <t>2644</t>
  </si>
  <si>
    <t>2645</t>
  </si>
  <si>
    <t>2646</t>
  </si>
  <si>
    <t>2648</t>
  </si>
  <si>
    <t>2649</t>
  </si>
  <si>
    <t>150</t>
  </si>
  <si>
    <t xml:space="preserve">Проведение районных конкурсов и фестивалей самодеятельного творчества </t>
  </si>
  <si>
    <t xml:space="preserve">Развитие общественной инфраструктуры муниципального значения </t>
  </si>
  <si>
    <t>Заключение  Наблюдательного Совета</t>
  </si>
  <si>
    <t>М.А. Фролова</t>
  </si>
  <si>
    <t>3 дня за счет работодателя по листку временной нетрудоспособности</t>
  </si>
  <si>
    <t>Директор</t>
  </si>
  <si>
    <t>В.Е. Богдашов</t>
  </si>
  <si>
    <t xml:space="preserve">     Директор АМУ "КДЦ "Южный" МО "ВМР" ЛО </t>
  </si>
  <si>
    <t>341</t>
  </si>
  <si>
    <t>00100000004000341</t>
  </si>
  <si>
    <t>00100000002062341</t>
  </si>
  <si>
    <t>маски 244</t>
  </si>
  <si>
    <t>Медицинские маски</t>
  </si>
  <si>
    <t>001 112 151</t>
  </si>
  <si>
    <t>"30" июня 2020 г. № 4</t>
  </si>
  <si>
    <t>"30" июня 2020 г.</t>
  </si>
  <si>
    <t>от "30" июня 2020 г.</t>
  </si>
  <si>
    <t>30.06.2020</t>
  </si>
  <si>
    <t>"30" июня  2020 г.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</si>
</sst>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49" fontId="1" fillId="0" borderId="13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left" wrapText="1" indent="3"/>
    </xf>
    <xf numFmtId="0" fontId="1" fillId="0" borderId="20" xfId="0" applyNumberFormat="1" applyFont="1" applyBorder="1" applyAlignment="1">
      <alignment horizontal="left" wrapText="1" indent="1"/>
    </xf>
    <xf numFmtId="0" fontId="2" fillId="0" borderId="20" xfId="0" applyNumberFormat="1" applyFont="1" applyBorder="1" applyAlignment="1">
      <alignment horizontal="left"/>
    </xf>
    <xf numFmtId="0" fontId="1" fillId="0" borderId="20" xfId="0" applyNumberFormat="1" applyFont="1" applyBorder="1" applyAlignment="1">
      <alignment horizontal="left" wrapText="1" indent="2"/>
    </xf>
    <xf numFmtId="0" fontId="1" fillId="0" borderId="32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1" fillId="0" borderId="20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 indent="4"/>
    </xf>
    <xf numFmtId="0" fontId="1" fillId="0" borderId="10" xfId="0" applyNumberFormat="1" applyFont="1" applyBorder="1" applyAlignment="1">
      <alignment horizontal="left" wrapText="1" indent="4"/>
    </xf>
    <xf numFmtId="49" fontId="2" fillId="0" borderId="11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5" fillId="0" borderId="0" xfId="0" applyFont="1"/>
    <xf numFmtId="49" fontId="1" fillId="0" borderId="2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left" vertical="center"/>
    </xf>
    <xf numFmtId="49" fontId="1" fillId="2" borderId="29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49" fontId="1" fillId="2" borderId="2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Border="1" applyAlignment="1"/>
    <xf numFmtId="0" fontId="5" fillId="2" borderId="0" xfId="0" applyFont="1" applyFill="1" applyBorder="1"/>
    <xf numFmtId="0" fontId="6" fillId="2" borderId="42" xfId="0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49" fontId="1" fillId="2" borderId="45" xfId="0" applyNumberFormat="1" applyFont="1" applyFill="1" applyBorder="1" applyAlignment="1">
      <alignment horizontal="center"/>
    </xf>
    <xf numFmtId="49" fontId="1" fillId="2" borderId="46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20" xfId="0" applyNumberFormat="1" applyFont="1" applyFill="1" applyBorder="1" applyAlignment="1">
      <alignment horizontal="left"/>
    </xf>
    <xf numFmtId="49" fontId="1" fillId="2" borderId="30" xfId="0" applyNumberFormat="1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33" xfId="0" applyNumberFormat="1" applyFont="1" applyFill="1" applyBorder="1" applyAlignment="1">
      <alignment horizontal="center"/>
    </xf>
    <xf numFmtId="0" fontId="13" fillId="2" borderId="20" xfId="0" applyNumberFormat="1" applyFont="1" applyFill="1" applyBorder="1" applyAlignment="1">
      <alignment horizontal="left"/>
    </xf>
    <xf numFmtId="49" fontId="2" fillId="2" borderId="29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left" wrapText="1" indent="1"/>
    </xf>
    <xf numFmtId="0" fontId="5" fillId="2" borderId="7" xfId="0" applyFont="1" applyFill="1" applyBorder="1"/>
    <xf numFmtId="0" fontId="1" fillId="2" borderId="9" xfId="0" applyNumberFormat="1" applyFont="1" applyFill="1" applyBorder="1" applyAlignment="1">
      <alignment horizontal="left" indent="2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left" indent="2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left" wrapText="1" indent="1"/>
    </xf>
    <xf numFmtId="49" fontId="1" fillId="2" borderId="17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left" wrapText="1" indent="3"/>
    </xf>
    <xf numFmtId="49" fontId="1" fillId="2" borderId="1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1" fillId="2" borderId="20" xfId="0" applyNumberFormat="1" applyFont="1" applyFill="1" applyBorder="1" applyAlignment="1">
      <alignment horizontal="left" indent="3"/>
    </xf>
    <xf numFmtId="0" fontId="5" fillId="2" borderId="26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left" indent="2"/>
    </xf>
    <xf numFmtId="0" fontId="5" fillId="2" borderId="25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left" indent="3"/>
    </xf>
    <xf numFmtId="0" fontId="1" fillId="2" borderId="10" xfId="0" applyNumberFormat="1" applyFont="1" applyFill="1" applyBorder="1" applyAlignment="1">
      <alignment horizontal="left" indent="3"/>
    </xf>
    <xf numFmtId="49" fontId="1" fillId="2" borderId="37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left" indent="3"/>
    </xf>
    <xf numFmtId="0" fontId="5" fillId="2" borderId="27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3" fillId="2" borderId="20" xfId="0" applyNumberFormat="1" applyFont="1" applyFill="1" applyBorder="1" applyAlignment="1">
      <alignment horizontal="left" wrapText="1" indent="2"/>
    </xf>
    <xf numFmtId="0" fontId="3" fillId="2" borderId="20" xfId="0" applyNumberFormat="1" applyFont="1" applyFill="1" applyBorder="1" applyAlignment="1">
      <alignment horizontal="left" wrapText="1" indent="3"/>
    </xf>
    <xf numFmtId="0" fontId="1" fillId="2" borderId="20" xfId="0" applyNumberFormat="1" applyFont="1" applyFill="1" applyBorder="1" applyAlignment="1">
      <alignment horizontal="left" wrapText="1" indent="4"/>
    </xf>
    <xf numFmtId="0" fontId="1" fillId="2" borderId="9" xfId="0" applyNumberFormat="1" applyFont="1" applyFill="1" applyBorder="1" applyAlignment="1">
      <alignment horizontal="left" wrapText="1" indent="4"/>
    </xf>
    <xf numFmtId="49" fontId="1" fillId="2" borderId="39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0" fontId="1" fillId="2" borderId="38" xfId="0" applyNumberFormat="1" applyFont="1" applyFill="1" applyBorder="1" applyAlignment="1">
      <alignment horizontal="center"/>
    </xf>
    <xf numFmtId="0" fontId="3" fillId="2" borderId="20" xfId="0" applyNumberFormat="1" applyFont="1" applyFill="1" applyBorder="1" applyAlignment="1">
      <alignment horizontal="left" wrapText="1" indent="1"/>
    </xf>
    <xf numFmtId="49" fontId="1" fillId="2" borderId="40" xfId="0" applyNumberFormat="1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/>
    </xf>
    <xf numFmtId="0" fontId="5" fillId="2" borderId="24" xfId="0" applyFont="1" applyFill="1" applyBorder="1"/>
    <xf numFmtId="0" fontId="1" fillId="2" borderId="41" xfId="0" applyNumberFormat="1" applyFont="1" applyFill="1" applyBorder="1" applyAlignment="1">
      <alignment horizontal="center"/>
    </xf>
    <xf numFmtId="0" fontId="5" fillId="2" borderId="28" xfId="0" applyFont="1" applyFill="1" applyBorder="1"/>
    <xf numFmtId="0" fontId="1" fillId="2" borderId="9" xfId="0" applyNumberFormat="1" applyFont="1" applyFill="1" applyBorder="1" applyAlignment="1">
      <alignment horizontal="left" indent="4"/>
    </xf>
    <xf numFmtId="0" fontId="2" fillId="2" borderId="20" xfId="0" applyNumberFormat="1" applyFont="1" applyFill="1" applyBorder="1" applyAlignment="1">
      <alignment horizontal="left"/>
    </xf>
    <xf numFmtId="0" fontId="1" fillId="2" borderId="20" xfId="0" applyNumberFormat="1" applyFont="1" applyFill="1" applyBorder="1" applyAlignment="1">
      <alignment horizontal="left" wrapText="1" indent="2"/>
    </xf>
    <xf numFmtId="0" fontId="11" fillId="2" borderId="20" xfId="0" applyNumberFormat="1" applyFont="1" applyFill="1" applyBorder="1" applyAlignment="1">
      <alignment horizontal="left"/>
    </xf>
    <xf numFmtId="0" fontId="5" fillId="2" borderId="59" xfId="0" applyFont="1" applyFill="1" applyBorder="1"/>
    <xf numFmtId="4" fontId="5" fillId="2" borderId="0" xfId="0" applyNumberFormat="1" applyFont="1" applyFill="1"/>
    <xf numFmtId="4" fontId="16" fillId="2" borderId="1" xfId="0" applyNumberFormat="1" applyFont="1" applyFill="1" applyBorder="1"/>
    <xf numFmtId="4" fontId="15" fillId="2" borderId="1" xfId="0" applyNumberFormat="1" applyFont="1" applyFill="1" applyBorder="1"/>
    <xf numFmtId="0" fontId="15" fillId="2" borderId="1" xfId="0" applyFont="1" applyFill="1" applyBorder="1"/>
    <xf numFmtId="4" fontId="5" fillId="2" borderId="1" xfId="0" applyNumberFormat="1" applyFont="1" applyFill="1" applyBorder="1"/>
    <xf numFmtId="0" fontId="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left" vertical="center"/>
    </xf>
    <xf numFmtId="10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center" vertical="top"/>
    </xf>
    <xf numFmtId="0" fontId="9" fillId="2" borderId="58" xfId="0" applyNumberFormat="1" applyFont="1" applyFill="1" applyBorder="1" applyAlignment="1">
      <alignment horizontal="left"/>
    </xf>
    <xf numFmtId="0" fontId="1" fillId="2" borderId="48" xfId="0" applyNumberFormat="1" applyFont="1" applyFill="1" applyBorder="1" applyAlignment="1">
      <alignment horizontal="left"/>
    </xf>
    <xf numFmtId="0" fontId="1" fillId="2" borderId="49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9" fillId="2" borderId="50" xfId="0" applyNumberFormat="1" applyFont="1" applyFill="1" applyBorder="1" applyAlignment="1">
      <alignment horizontal="left" vertical="center"/>
    </xf>
    <xf numFmtId="0" fontId="9" fillId="2" borderId="51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top"/>
    </xf>
    <xf numFmtId="0" fontId="9" fillId="2" borderId="56" xfId="0" applyNumberFormat="1" applyFont="1" applyFill="1" applyBorder="1" applyAlignment="1">
      <alignment horizontal="left" vertical="center"/>
    </xf>
    <xf numFmtId="0" fontId="9" fillId="2" borderId="57" xfId="0" applyNumberFormat="1" applyFont="1" applyFill="1" applyBorder="1" applyAlignment="1">
      <alignment horizontal="left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5" fillId="2" borderId="4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49" fontId="1" fillId="2" borderId="36" xfId="0" applyNumberFormat="1" applyFont="1" applyFill="1" applyBorder="1" applyAlignment="1">
      <alignment horizontal="center"/>
    </xf>
    <xf numFmtId="49" fontId="1" fillId="2" borderId="37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0" fontId="1" fillId="2" borderId="8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4" fontId="2" fillId="2" borderId="28" xfId="0" applyNumberFormat="1" applyFont="1" applyFill="1" applyBorder="1" applyAlignment="1">
      <alignment horizontal="center"/>
    </xf>
    <xf numFmtId="0" fontId="1" fillId="2" borderId="28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center"/>
    </xf>
    <xf numFmtId="0" fontId="1" fillId="2" borderId="38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/>
    </xf>
    <xf numFmtId="4" fontId="1" fillId="2" borderId="5" xfId="0" applyNumberFormat="1" applyFont="1" applyFill="1" applyBorder="1" applyAlignment="1">
      <alignment horizontal="center" vertical="top"/>
    </xf>
    <xf numFmtId="4" fontId="1" fillId="2" borderId="10" xfId="0" applyNumberFormat="1" applyFont="1" applyFill="1" applyBorder="1" applyAlignment="1">
      <alignment horizontal="center" vertical="top"/>
    </xf>
    <xf numFmtId="4" fontId="1" fillId="2" borderId="4" xfId="0" applyNumberFormat="1" applyFont="1" applyFill="1" applyBorder="1" applyAlignment="1">
      <alignment horizontal="center" vertical="top"/>
    </xf>
    <xf numFmtId="4" fontId="1" fillId="2" borderId="6" xfId="0" applyNumberFormat="1" applyFont="1" applyFill="1" applyBorder="1" applyAlignment="1">
      <alignment horizontal="center" vertical="top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5" fillId="2" borderId="0" xfId="0" applyFont="1" applyFill="1" applyAlignment="1"/>
    <xf numFmtId="0" fontId="0" fillId="2" borderId="0" xfId="0" applyFill="1" applyAlignment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2" fillId="2" borderId="20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14" fillId="0" borderId="20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1" fillId="2" borderId="19" xfId="0" applyNumberFormat="1" applyFont="1" applyFill="1" applyBorder="1" applyAlignment="1">
      <alignment horizontal="center"/>
    </xf>
    <xf numFmtId="4" fontId="11" fillId="2" borderId="12" xfId="0" applyNumberFormat="1" applyFont="1" applyFill="1" applyBorder="1" applyAlignment="1">
      <alignment horizontal="center"/>
    </xf>
    <xf numFmtId="4" fontId="11" fillId="0" borderId="19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6" fontId="6" fillId="2" borderId="0" xfId="0" applyNumberFormat="1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5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9" fillId="2" borderId="53" xfId="0" applyNumberFormat="1" applyFont="1" applyFill="1" applyBorder="1" applyAlignment="1">
      <alignment horizontal="center" vertical="center"/>
    </xf>
    <xf numFmtId="0" fontId="1" fillId="2" borderId="54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top"/>
    </xf>
    <xf numFmtId="0" fontId="1" fillId="2" borderId="55" xfId="0" applyNumberFormat="1" applyFont="1" applyFill="1" applyBorder="1" applyAlignment="1">
      <alignment horizontal="center" vertical="top"/>
    </xf>
    <xf numFmtId="0" fontId="9" fillId="2" borderId="5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5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0" fontId="8" fillId="2" borderId="20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49" fontId="8" fillId="2" borderId="20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right" vertical="center"/>
    </xf>
    <xf numFmtId="0" fontId="8" fillId="2" borderId="20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right" vertical="center"/>
    </xf>
    <xf numFmtId="0" fontId="1" fillId="2" borderId="5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top"/>
    </xf>
    <xf numFmtId="0" fontId="1" fillId="2" borderId="51" xfId="0" applyNumberFormat="1" applyFont="1" applyFill="1" applyBorder="1" applyAlignment="1">
      <alignment horizontal="center" vertical="top"/>
    </xf>
    <xf numFmtId="0" fontId="7" fillId="2" borderId="4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right" vertical="center"/>
    </xf>
    <xf numFmtId="4" fontId="8" fillId="2" borderId="26" xfId="0" applyNumberFormat="1" applyFont="1" applyFill="1" applyBorder="1" applyAlignment="1">
      <alignment horizontal="right" vertical="center"/>
    </xf>
    <xf numFmtId="4" fontId="8" fillId="2" borderId="25" xfId="0" applyNumberFormat="1" applyFont="1" applyFill="1" applyBorder="1" applyAlignment="1">
      <alignment horizontal="right" vertical="center" wrapText="1"/>
    </xf>
    <xf numFmtId="4" fontId="8" fillId="2" borderId="26" xfId="0" applyNumberFormat="1" applyFont="1" applyFill="1" applyBorder="1" applyAlignment="1">
      <alignment horizontal="right" vertical="center" wrapText="1"/>
    </xf>
    <xf numFmtId="0" fontId="10" fillId="2" borderId="0" xfId="0" applyNumberFormat="1" applyFont="1" applyFill="1" applyBorder="1" applyAlignment="1">
      <alignment horizontal="left" vertical="center" wrapText="1"/>
    </xf>
    <xf numFmtId="4" fontId="8" fillId="2" borderId="25" xfId="0" applyNumberFormat="1" applyFont="1" applyFill="1" applyBorder="1" applyAlignment="1">
      <alignment horizontal="center" vertical="center"/>
    </xf>
    <xf numFmtId="4" fontId="8" fillId="2" borderId="26" xfId="0" applyNumberFormat="1" applyFon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right" vertical="center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7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3"/>
  <sheetViews>
    <sheetView tabSelected="1" view="pageBreakPreview" zoomScaleNormal="100" zoomScaleSheetLayoutView="100" workbookViewId="0">
      <selection activeCell="A5" sqref="A5:G5"/>
    </sheetView>
  </sheetViews>
  <sheetFormatPr defaultColWidth="9.109375" defaultRowHeight="13.8"/>
  <cols>
    <col min="1" max="1" width="65" style="43" customWidth="1"/>
    <col min="2" max="2" width="9.109375" style="43"/>
    <col min="3" max="3" width="13.44140625" style="43" customWidth="1"/>
    <col min="4" max="4" width="14.109375" style="43" customWidth="1"/>
    <col min="5" max="5" width="16.6640625" style="43" customWidth="1"/>
    <col min="6" max="6" width="13" style="43" customWidth="1"/>
    <col min="7" max="7" width="14" style="43" customWidth="1"/>
    <col min="8" max="8" width="10" style="43" bestFit="1" customWidth="1"/>
    <col min="9" max="9" width="3" style="43" customWidth="1"/>
    <col min="10" max="11" width="9.109375" style="43"/>
    <col min="12" max="12" width="3.33203125" style="43" customWidth="1"/>
    <col min="13" max="13" width="9.109375" style="43"/>
    <col min="14" max="14" width="6.88671875" style="43" customWidth="1"/>
    <col min="15" max="15" width="3.88671875" style="43" customWidth="1"/>
    <col min="16" max="16" width="7.33203125" style="43" customWidth="1"/>
    <col min="17" max="17" width="12.5546875" style="43" customWidth="1"/>
    <col min="18" max="16384" width="9.109375" style="43"/>
  </cols>
  <sheetData>
    <row r="1" spans="1:17">
      <c r="A1" s="171"/>
      <c r="B1" s="171"/>
      <c r="C1" s="171"/>
      <c r="D1" s="171"/>
      <c r="E1" s="171"/>
      <c r="F1" s="171"/>
      <c r="G1" s="171"/>
      <c r="K1" s="169" t="s">
        <v>181</v>
      </c>
      <c r="L1" s="169"/>
      <c r="M1" s="169"/>
      <c r="N1" s="169"/>
      <c r="O1" s="169"/>
      <c r="P1" s="169"/>
      <c r="Q1" s="169"/>
    </row>
    <row r="2" spans="1:17" ht="18.75" customHeight="1">
      <c r="A2" s="171" t="s">
        <v>553</v>
      </c>
      <c r="B2" s="171"/>
      <c r="C2" s="171"/>
      <c r="D2" s="171"/>
      <c r="E2" s="171"/>
      <c r="F2" s="171"/>
      <c r="G2" s="171"/>
      <c r="K2" s="169" t="s">
        <v>558</v>
      </c>
      <c r="L2" s="169"/>
      <c r="M2" s="169"/>
      <c r="N2" s="169"/>
      <c r="O2" s="169"/>
      <c r="P2" s="169"/>
      <c r="Q2" s="169"/>
    </row>
    <row r="3" spans="1:17">
      <c r="A3" s="171"/>
      <c r="B3" s="171"/>
      <c r="C3" s="171"/>
      <c r="D3" s="171"/>
      <c r="E3" s="171"/>
      <c r="F3" s="171"/>
      <c r="G3" s="171"/>
      <c r="K3" s="170" t="s">
        <v>180</v>
      </c>
      <c r="L3" s="170"/>
      <c r="M3" s="170"/>
      <c r="N3" s="170"/>
      <c r="O3" s="170"/>
      <c r="P3" s="170"/>
      <c r="Q3" s="170"/>
    </row>
    <row r="4" spans="1:17">
      <c r="A4" s="171" t="s">
        <v>565</v>
      </c>
      <c r="B4" s="171"/>
      <c r="C4" s="171"/>
      <c r="D4" s="171"/>
      <c r="E4" s="171"/>
      <c r="F4" s="171"/>
      <c r="G4" s="171"/>
      <c r="K4" s="44"/>
      <c r="L4" s="44"/>
      <c r="M4" s="44"/>
      <c r="N4" s="44"/>
      <c r="O4" s="44"/>
      <c r="P4" s="44"/>
      <c r="Q4" s="44"/>
    </row>
    <row r="5" spans="1:17">
      <c r="A5" s="171"/>
      <c r="B5" s="171"/>
      <c r="C5" s="171"/>
      <c r="D5" s="171"/>
      <c r="E5" s="171"/>
      <c r="F5" s="171"/>
      <c r="G5" s="171"/>
      <c r="K5" s="169" t="s">
        <v>557</v>
      </c>
      <c r="L5" s="169"/>
      <c r="M5" s="169"/>
      <c r="N5" s="169"/>
      <c r="O5" s="169"/>
      <c r="P5" s="169"/>
      <c r="Q5" s="169"/>
    </row>
    <row r="6" spans="1:17">
      <c r="A6" s="174"/>
      <c r="B6" s="174"/>
      <c r="C6" s="174"/>
      <c r="D6" s="174"/>
      <c r="E6" s="174"/>
      <c r="F6" s="174"/>
      <c r="G6" s="174"/>
      <c r="K6" s="170" t="s">
        <v>369</v>
      </c>
      <c r="L6" s="170"/>
      <c r="M6" s="170"/>
      <c r="N6" s="170"/>
      <c r="O6" s="170"/>
      <c r="P6" s="170"/>
      <c r="Q6" s="170"/>
    </row>
    <row r="7" spans="1:17">
      <c r="A7" s="171"/>
      <c r="B7" s="171"/>
      <c r="C7" s="171"/>
      <c r="D7" s="171"/>
      <c r="E7" s="171"/>
      <c r="F7" s="171"/>
      <c r="G7" s="171"/>
      <c r="K7" s="171" t="s">
        <v>566</v>
      </c>
      <c r="L7" s="171"/>
      <c r="M7" s="171"/>
      <c r="N7" s="171"/>
      <c r="O7" s="171"/>
      <c r="P7" s="171"/>
      <c r="Q7" s="171"/>
    </row>
    <row r="8" spans="1:17">
      <c r="A8" s="45"/>
      <c r="B8" s="45"/>
      <c r="C8" s="45"/>
      <c r="D8" s="45"/>
      <c r="E8" s="45"/>
      <c r="F8" s="45"/>
      <c r="G8" s="45"/>
    </row>
    <row r="9" spans="1:17">
      <c r="A9" s="173" t="s">
        <v>371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46"/>
      <c r="N9" s="46"/>
      <c r="O9" s="46"/>
      <c r="P9" s="47"/>
      <c r="Q9" s="48"/>
    </row>
    <row r="10" spans="1:17">
      <c r="A10" s="173" t="s">
        <v>370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46"/>
      <c r="N10" s="46"/>
      <c r="O10" s="46"/>
      <c r="P10" s="49"/>
      <c r="Q10" s="175" t="s">
        <v>171</v>
      </c>
    </row>
    <row r="11" spans="1:17" ht="14.4" thickBot="1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72"/>
      <c r="Q11" s="176"/>
    </row>
    <row r="12" spans="1:17">
      <c r="A12" s="169" t="s">
        <v>567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77" t="s">
        <v>178</v>
      </c>
      <c r="N12" s="177"/>
      <c r="O12" s="177"/>
      <c r="P12" s="178"/>
      <c r="Q12" s="50" t="s">
        <v>568</v>
      </c>
    </row>
    <row r="13" spans="1:17">
      <c r="A13" s="43" t="s">
        <v>170</v>
      </c>
      <c r="M13" s="177" t="s">
        <v>176</v>
      </c>
      <c r="N13" s="177"/>
      <c r="O13" s="177"/>
      <c r="P13" s="179"/>
      <c r="Q13" s="51"/>
    </row>
    <row r="14" spans="1:17">
      <c r="A14" s="171" t="s">
        <v>375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7" t="s">
        <v>177</v>
      </c>
      <c r="N14" s="177"/>
      <c r="O14" s="177"/>
      <c r="P14" s="179"/>
      <c r="Q14" s="51" t="s">
        <v>374</v>
      </c>
    </row>
    <row r="15" spans="1:17">
      <c r="M15" s="177" t="s">
        <v>176</v>
      </c>
      <c r="N15" s="177"/>
      <c r="O15" s="177"/>
      <c r="P15" s="179"/>
      <c r="Q15" s="51"/>
    </row>
    <row r="16" spans="1:17">
      <c r="M16" s="177" t="s">
        <v>175</v>
      </c>
      <c r="N16" s="177"/>
      <c r="O16" s="177"/>
      <c r="P16" s="179"/>
      <c r="Q16" s="51" t="s">
        <v>372</v>
      </c>
    </row>
    <row r="17" spans="1:17">
      <c r="A17" s="171" t="s">
        <v>376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7" t="s">
        <v>174</v>
      </c>
      <c r="N17" s="177"/>
      <c r="O17" s="177"/>
      <c r="P17" s="179"/>
      <c r="Q17" s="51" t="s">
        <v>373</v>
      </c>
    </row>
    <row r="18" spans="1:17" ht="14.4" thickBot="1">
      <c r="A18" s="43" t="s">
        <v>169</v>
      </c>
      <c r="M18" s="177" t="s">
        <v>173</v>
      </c>
      <c r="N18" s="177"/>
      <c r="O18" s="177"/>
      <c r="P18" s="179"/>
      <c r="Q18" s="52" t="s">
        <v>172</v>
      </c>
    </row>
    <row r="20" spans="1:17">
      <c r="A20" s="173" t="s">
        <v>179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2" spans="1:17" ht="15" customHeight="1">
      <c r="A22" s="184" t="s">
        <v>58</v>
      </c>
      <c r="B22" s="187" t="s">
        <v>60</v>
      </c>
      <c r="C22" s="196" t="s">
        <v>154</v>
      </c>
      <c r="D22" s="196" t="s">
        <v>155</v>
      </c>
      <c r="E22" s="199" t="s">
        <v>156</v>
      </c>
      <c r="F22" s="196" t="s">
        <v>152</v>
      </c>
      <c r="G22" s="199" t="s">
        <v>157</v>
      </c>
      <c r="H22" s="202" t="s">
        <v>158</v>
      </c>
      <c r="I22" s="203"/>
      <c r="J22" s="203"/>
      <c r="K22" s="203"/>
      <c r="L22" s="203"/>
      <c r="M22" s="203"/>
      <c r="N22" s="203"/>
      <c r="O22" s="203"/>
      <c r="P22" s="203"/>
      <c r="Q22" s="204"/>
    </row>
    <row r="23" spans="1:17" ht="29.25" customHeight="1">
      <c r="A23" s="185"/>
      <c r="B23" s="188"/>
      <c r="C23" s="197"/>
      <c r="D23" s="197"/>
      <c r="E23" s="200"/>
      <c r="F23" s="197"/>
      <c r="G23" s="200"/>
      <c r="H23" s="53" t="s">
        <v>159</v>
      </c>
      <c r="I23" s="54" t="s">
        <v>379</v>
      </c>
      <c r="J23" s="55" t="s">
        <v>160</v>
      </c>
      <c r="K23" s="53" t="s">
        <v>159</v>
      </c>
      <c r="L23" s="54" t="s">
        <v>458</v>
      </c>
      <c r="M23" s="55" t="s">
        <v>160</v>
      </c>
      <c r="N23" s="53" t="s">
        <v>159</v>
      </c>
      <c r="O23" s="54" t="s">
        <v>459</v>
      </c>
      <c r="P23" s="55" t="s">
        <v>160</v>
      </c>
      <c r="Q23" s="196" t="s">
        <v>161</v>
      </c>
    </row>
    <row r="24" spans="1:17" ht="30" customHeight="1">
      <c r="A24" s="186"/>
      <c r="B24" s="189"/>
      <c r="C24" s="198"/>
      <c r="D24" s="198"/>
      <c r="E24" s="201"/>
      <c r="F24" s="198"/>
      <c r="G24" s="201"/>
      <c r="H24" s="223" t="s">
        <v>162</v>
      </c>
      <c r="I24" s="224"/>
      <c r="J24" s="224"/>
      <c r="K24" s="223" t="s">
        <v>163</v>
      </c>
      <c r="L24" s="224"/>
      <c r="M24" s="224"/>
      <c r="N24" s="223" t="s">
        <v>164</v>
      </c>
      <c r="O24" s="224"/>
      <c r="P24" s="224"/>
      <c r="Q24" s="198"/>
    </row>
    <row r="25" spans="1:17" s="60" customFormat="1" ht="14.4" thickBot="1">
      <c r="A25" s="56" t="s">
        <v>59</v>
      </c>
      <c r="B25" s="56" t="s">
        <v>61</v>
      </c>
      <c r="C25" s="57" t="s">
        <v>118</v>
      </c>
      <c r="D25" s="58">
        <v>4</v>
      </c>
      <c r="E25" s="59">
        <v>5</v>
      </c>
      <c r="F25" s="57" t="s">
        <v>166</v>
      </c>
      <c r="G25" s="59">
        <v>7</v>
      </c>
      <c r="H25" s="217" t="s">
        <v>168</v>
      </c>
      <c r="I25" s="218"/>
      <c r="J25" s="218"/>
      <c r="K25" s="217" t="s">
        <v>182</v>
      </c>
      <c r="L25" s="218"/>
      <c r="M25" s="218"/>
      <c r="N25" s="217" t="s">
        <v>183</v>
      </c>
      <c r="O25" s="218"/>
      <c r="P25" s="218"/>
      <c r="Q25" s="57" t="s">
        <v>184</v>
      </c>
    </row>
    <row r="26" spans="1:17">
      <c r="A26" s="61" t="s">
        <v>50</v>
      </c>
      <c r="B26" s="62" t="s">
        <v>62</v>
      </c>
      <c r="C26" s="63" t="s">
        <v>119</v>
      </c>
      <c r="D26" s="64" t="s">
        <v>377</v>
      </c>
      <c r="E26" s="37" t="s">
        <v>378</v>
      </c>
      <c r="F26" s="63" t="s">
        <v>119</v>
      </c>
      <c r="G26" s="65">
        <v>131</v>
      </c>
      <c r="H26" s="229">
        <v>408111.35999999999</v>
      </c>
      <c r="I26" s="229"/>
      <c r="J26" s="229"/>
      <c r="K26" s="230"/>
      <c r="L26" s="230"/>
      <c r="M26" s="230"/>
      <c r="N26" s="230"/>
      <c r="O26" s="230"/>
      <c r="P26" s="230"/>
      <c r="Q26" s="66"/>
    </row>
    <row r="27" spans="1:17">
      <c r="A27" s="61" t="s">
        <v>51</v>
      </c>
      <c r="B27" s="34" t="s">
        <v>63</v>
      </c>
      <c r="C27" s="35" t="s">
        <v>119</v>
      </c>
      <c r="D27" s="67" t="s">
        <v>380</v>
      </c>
      <c r="E27" s="37" t="s">
        <v>378</v>
      </c>
      <c r="F27" s="35" t="s">
        <v>119</v>
      </c>
      <c r="G27" s="68">
        <v>131</v>
      </c>
      <c r="H27" s="222">
        <v>1977373.17</v>
      </c>
      <c r="I27" s="222"/>
      <c r="J27" s="222"/>
      <c r="K27" s="168"/>
      <c r="L27" s="168"/>
      <c r="M27" s="168"/>
      <c r="N27" s="168"/>
      <c r="O27" s="168"/>
      <c r="P27" s="168"/>
      <c r="Q27" s="69"/>
    </row>
    <row r="28" spans="1:17">
      <c r="A28" s="61" t="s">
        <v>51</v>
      </c>
      <c r="B28" s="34" t="s">
        <v>381</v>
      </c>
      <c r="C28" s="35" t="s">
        <v>119</v>
      </c>
      <c r="D28" s="67"/>
      <c r="E28" s="37" t="s">
        <v>382</v>
      </c>
      <c r="F28" s="35" t="s">
        <v>119</v>
      </c>
      <c r="G28" s="68">
        <v>131</v>
      </c>
      <c r="H28" s="222">
        <v>207456.42</v>
      </c>
      <c r="I28" s="222"/>
      <c r="J28" s="222"/>
      <c r="K28" s="168"/>
      <c r="L28" s="168"/>
      <c r="M28" s="168"/>
      <c r="N28" s="168"/>
      <c r="O28" s="168"/>
      <c r="P28" s="168"/>
      <c r="Q28" s="69"/>
    </row>
    <row r="29" spans="1:17" ht="17.399999999999999">
      <c r="A29" s="70" t="s">
        <v>0</v>
      </c>
      <c r="B29" s="71" t="s">
        <v>64</v>
      </c>
      <c r="C29" s="35"/>
      <c r="D29" s="39"/>
      <c r="E29" s="37"/>
      <c r="F29" s="35" t="s">
        <v>119</v>
      </c>
      <c r="G29" s="68"/>
      <c r="H29" s="225">
        <f>H33+H45</f>
        <v>104809600</v>
      </c>
      <c r="I29" s="226"/>
      <c r="J29" s="226"/>
      <c r="K29" s="225">
        <f>K33+K45</f>
        <v>85061500</v>
      </c>
      <c r="L29" s="226"/>
      <c r="M29" s="226"/>
      <c r="N29" s="225">
        <f>N33+N45</f>
        <v>88464000</v>
      </c>
      <c r="O29" s="226"/>
      <c r="P29" s="226"/>
      <c r="Q29" s="69"/>
    </row>
    <row r="30" spans="1:17" ht="15" customHeight="1">
      <c r="A30" s="72" t="s">
        <v>1</v>
      </c>
      <c r="B30" s="34" t="s">
        <v>65</v>
      </c>
      <c r="C30" s="35"/>
      <c r="D30" s="39"/>
      <c r="E30" s="73"/>
      <c r="F30" s="35" t="s">
        <v>119</v>
      </c>
      <c r="G30" s="68"/>
      <c r="H30" s="168"/>
      <c r="I30" s="168"/>
      <c r="J30" s="168"/>
      <c r="K30" s="168"/>
      <c r="L30" s="168"/>
      <c r="M30" s="168"/>
      <c r="N30" s="168"/>
      <c r="O30" s="168"/>
      <c r="P30" s="168"/>
      <c r="Q30" s="69"/>
    </row>
    <row r="31" spans="1:17">
      <c r="A31" s="74" t="s">
        <v>2</v>
      </c>
      <c r="B31" s="194" t="s">
        <v>66</v>
      </c>
      <c r="C31" s="192"/>
      <c r="D31" s="39"/>
      <c r="E31" s="75"/>
      <c r="F31" s="192"/>
      <c r="G31" s="76"/>
      <c r="H31" s="207"/>
      <c r="I31" s="208"/>
      <c r="J31" s="208"/>
      <c r="K31" s="207"/>
      <c r="L31" s="208"/>
      <c r="M31" s="208"/>
      <c r="N31" s="207"/>
      <c r="O31" s="208"/>
      <c r="P31" s="208"/>
      <c r="Q31" s="219"/>
    </row>
    <row r="32" spans="1:17">
      <c r="A32" s="77"/>
      <c r="B32" s="195"/>
      <c r="C32" s="193"/>
      <c r="D32" s="39"/>
      <c r="E32" s="78"/>
      <c r="F32" s="193"/>
      <c r="G32" s="79"/>
      <c r="H32" s="209"/>
      <c r="I32" s="210"/>
      <c r="J32" s="210"/>
      <c r="K32" s="209"/>
      <c r="L32" s="210"/>
      <c r="M32" s="210"/>
      <c r="N32" s="209"/>
      <c r="O32" s="210"/>
      <c r="P32" s="210"/>
      <c r="Q32" s="220"/>
    </row>
    <row r="33" spans="1:17" ht="15" customHeight="1">
      <c r="A33" s="80" t="s">
        <v>3</v>
      </c>
      <c r="B33" s="81" t="s">
        <v>67</v>
      </c>
      <c r="C33" s="82" t="s">
        <v>126</v>
      </c>
      <c r="D33" s="83"/>
      <c r="E33" s="37" t="s">
        <v>378</v>
      </c>
      <c r="F33" s="35" t="s">
        <v>119</v>
      </c>
      <c r="G33" s="79"/>
      <c r="H33" s="232">
        <f>H34+H35+H37+H42</f>
        <v>87925076.659999996</v>
      </c>
      <c r="I33" s="233"/>
      <c r="J33" s="233"/>
      <c r="K33" s="232">
        <f>K34+K35+K37</f>
        <v>79616700</v>
      </c>
      <c r="L33" s="233"/>
      <c r="M33" s="233"/>
      <c r="N33" s="232">
        <f>N34+N35+N37</f>
        <v>82801400</v>
      </c>
      <c r="O33" s="233"/>
      <c r="P33" s="233"/>
      <c r="Q33" s="84"/>
    </row>
    <row r="34" spans="1:17" ht="47.25" customHeight="1">
      <c r="A34" s="85" t="s">
        <v>383</v>
      </c>
      <c r="B34" s="86" t="s">
        <v>68</v>
      </c>
      <c r="C34" s="35" t="s">
        <v>120</v>
      </c>
      <c r="D34" s="36" t="s">
        <v>377</v>
      </c>
      <c r="E34" s="37" t="s">
        <v>378</v>
      </c>
      <c r="F34" s="35" t="s">
        <v>119</v>
      </c>
      <c r="G34" s="87">
        <v>131</v>
      </c>
      <c r="H34" s="211">
        <f>42917410-5000000-33333.34</f>
        <v>37884076.659999996</v>
      </c>
      <c r="I34" s="231"/>
      <c r="J34" s="231"/>
      <c r="K34" s="221">
        <v>51391100</v>
      </c>
      <c r="L34" s="212"/>
      <c r="M34" s="212"/>
      <c r="N34" s="221">
        <v>53446800</v>
      </c>
      <c r="O34" s="212"/>
      <c r="P34" s="212"/>
      <c r="Q34" s="69"/>
    </row>
    <row r="35" spans="1:17" ht="47.25" customHeight="1">
      <c r="A35" s="85" t="s">
        <v>384</v>
      </c>
      <c r="B35" s="86" t="s">
        <v>68</v>
      </c>
      <c r="C35" s="35" t="s">
        <v>120</v>
      </c>
      <c r="D35" s="67" t="s">
        <v>380</v>
      </c>
      <c r="E35" s="37" t="s">
        <v>378</v>
      </c>
      <c r="F35" s="35" t="s">
        <v>119</v>
      </c>
      <c r="G35" s="87">
        <v>131</v>
      </c>
      <c r="H35" s="211">
        <v>35540000</v>
      </c>
      <c r="I35" s="231"/>
      <c r="J35" s="231"/>
      <c r="K35" s="221">
        <v>28225600</v>
      </c>
      <c r="L35" s="212"/>
      <c r="M35" s="212"/>
      <c r="N35" s="221">
        <v>29354600</v>
      </c>
      <c r="O35" s="212"/>
      <c r="P35" s="212"/>
      <c r="Q35" s="69"/>
    </row>
    <row r="36" spans="1:17" ht="25.5" customHeight="1">
      <c r="A36" s="85" t="s">
        <v>4</v>
      </c>
      <c r="B36" s="86" t="s">
        <v>385</v>
      </c>
      <c r="C36" s="35"/>
      <c r="D36" s="38"/>
      <c r="E36" s="88"/>
      <c r="F36" s="35" t="s">
        <v>119</v>
      </c>
      <c r="G36" s="87"/>
      <c r="H36" s="221"/>
      <c r="I36" s="212"/>
      <c r="J36" s="212"/>
      <c r="K36" s="221"/>
      <c r="L36" s="212"/>
      <c r="M36" s="212"/>
      <c r="N36" s="221"/>
      <c r="O36" s="212"/>
      <c r="P36" s="212"/>
      <c r="Q36" s="69"/>
    </row>
    <row r="37" spans="1:17" ht="25.5" customHeight="1">
      <c r="A37" s="85" t="s">
        <v>388</v>
      </c>
      <c r="B37" s="86" t="s">
        <v>385</v>
      </c>
      <c r="C37" s="35" t="s">
        <v>120</v>
      </c>
      <c r="D37" s="38"/>
      <c r="E37" s="37" t="s">
        <v>382</v>
      </c>
      <c r="F37" s="35" t="s">
        <v>119</v>
      </c>
      <c r="G37" s="87">
        <v>131</v>
      </c>
      <c r="H37" s="211">
        <v>14500000</v>
      </c>
      <c r="I37" s="231"/>
      <c r="J37" s="231"/>
      <c r="K37" s="221"/>
      <c r="L37" s="212"/>
      <c r="M37" s="212"/>
      <c r="N37" s="221"/>
      <c r="O37" s="212"/>
      <c r="P37" s="212"/>
      <c r="Q37" s="69"/>
    </row>
    <row r="38" spans="1:17" ht="15" hidden="1" customHeight="1">
      <c r="A38" s="89" t="s">
        <v>389</v>
      </c>
      <c r="B38" s="86"/>
      <c r="C38" s="35"/>
      <c r="D38" s="38"/>
      <c r="E38" s="37"/>
      <c r="F38" s="35" t="s">
        <v>119</v>
      </c>
      <c r="G38" s="87"/>
      <c r="H38" s="211"/>
      <c r="I38" s="231"/>
      <c r="J38" s="231"/>
      <c r="K38" s="221"/>
      <c r="L38" s="212"/>
      <c r="M38" s="212"/>
      <c r="N38" s="221"/>
      <c r="O38" s="212"/>
      <c r="P38" s="212"/>
      <c r="Q38" s="69"/>
    </row>
    <row r="39" spans="1:17" ht="15" hidden="1" customHeight="1">
      <c r="A39" s="80" t="s">
        <v>5</v>
      </c>
      <c r="B39" s="81" t="s">
        <v>69</v>
      </c>
      <c r="C39" s="82"/>
      <c r="D39" s="90"/>
      <c r="E39" s="78"/>
      <c r="F39" s="35" t="s">
        <v>119</v>
      </c>
      <c r="G39" s="79"/>
      <c r="H39" s="209"/>
      <c r="I39" s="210"/>
      <c r="J39" s="210"/>
      <c r="K39" s="209"/>
      <c r="L39" s="210"/>
      <c r="M39" s="210"/>
      <c r="N39" s="209"/>
      <c r="O39" s="210"/>
      <c r="P39" s="210"/>
      <c r="Q39" s="84"/>
    </row>
    <row r="40" spans="1:17" ht="15" hidden="1" customHeight="1">
      <c r="A40" s="91" t="s">
        <v>2</v>
      </c>
      <c r="B40" s="194" t="s">
        <v>70</v>
      </c>
      <c r="C40" s="192"/>
      <c r="D40" s="92"/>
      <c r="E40" s="75"/>
      <c r="F40" s="35" t="s">
        <v>119</v>
      </c>
      <c r="G40" s="76"/>
      <c r="H40" s="207"/>
      <c r="I40" s="208"/>
      <c r="J40" s="208"/>
      <c r="K40" s="207"/>
      <c r="L40" s="208"/>
      <c r="M40" s="208"/>
      <c r="N40" s="207"/>
      <c r="O40" s="208"/>
      <c r="P40" s="208"/>
      <c r="Q40" s="219"/>
    </row>
    <row r="41" spans="1:17" ht="15" hidden="1" customHeight="1">
      <c r="A41" s="77"/>
      <c r="B41" s="195"/>
      <c r="C41" s="193"/>
      <c r="D41" s="90"/>
      <c r="E41" s="78"/>
      <c r="F41" s="35" t="s">
        <v>119</v>
      </c>
      <c r="G41" s="79"/>
      <c r="H41" s="209"/>
      <c r="I41" s="210"/>
      <c r="J41" s="210"/>
      <c r="K41" s="209"/>
      <c r="L41" s="210"/>
      <c r="M41" s="210"/>
      <c r="N41" s="209"/>
      <c r="O41" s="210"/>
      <c r="P41" s="210"/>
      <c r="Q41" s="220"/>
    </row>
    <row r="42" spans="1:17" ht="15" customHeight="1">
      <c r="A42" s="72" t="s">
        <v>6</v>
      </c>
      <c r="B42" s="86" t="s">
        <v>386</v>
      </c>
      <c r="C42" s="35" t="s">
        <v>550</v>
      </c>
      <c r="D42" s="38"/>
      <c r="E42" s="37" t="s">
        <v>390</v>
      </c>
      <c r="F42" s="35" t="s">
        <v>119</v>
      </c>
      <c r="G42" s="87">
        <v>155</v>
      </c>
      <c r="H42" s="211">
        <f>H43</f>
        <v>1000</v>
      </c>
      <c r="I42" s="212"/>
      <c r="J42" s="212"/>
      <c r="K42" s="221"/>
      <c r="L42" s="212"/>
      <c r="M42" s="212"/>
      <c r="N42" s="221"/>
      <c r="O42" s="212"/>
      <c r="P42" s="212"/>
      <c r="Q42" s="69"/>
    </row>
    <row r="43" spans="1:17">
      <c r="A43" s="93" t="s">
        <v>2</v>
      </c>
      <c r="B43" s="180" t="s">
        <v>386</v>
      </c>
      <c r="C43" s="205" t="s">
        <v>387</v>
      </c>
      <c r="D43" s="92"/>
      <c r="E43" s="164" t="s">
        <v>390</v>
      </c>
      <c r="F43" s="35" t="s">
        <v>119</v>
      </c>
      <c r="G43" s="76">
        <v>155</v>
      </c>
      <c r="H43" s="235">
        <v>1000</v>
      </c>
      <c r="I43" s="236"/>
      <c r="J43" s="237"/>
      <c r="K43" s="207"/>
      <c r="L43" s="208"/>
      <c r="M43" s="241"/>
      <c r="N43" s="207"/>
      <c r="O43" s="208"/>
      <c r="P43" s="241"/>
      <c r="Q43" s="219"/>
    </row>
    <row r="44" spans="1:17">
      <c r="A44" s="94" t="s">
        <v>467</v>
      </c>
      <c r="B44" s="181"/>
      <c r="C44" s="206"/>
      <c r="D44" s="90"/>
      <c r="E44" s="165"/>
      <c r="F44" s="35" t="s">
        <v>119</v>
      </c>
      <c r="G44" s="79"/>
      <c r="H44" s="238"/>
      <c r="I44" s="239"/>
      <c r="J44" s="240"/>
      <c r="K44" s="209"/>
      <c r="L44" s="210"/>
      <c r="M44" s="242"/>
      <c r="N44" s="209"/>
      <c r="O44" s="210"/>
      <c r="P44" s="242"/>
      <c r="Q44" s="220"/>
    </row>
    <row r="45" spans="1:17" ht="15" customHeight="1">
      <c r="A45" s="72" t="s">
        <v>7</v>
      </c>
      <c r="B45" s="34" t="s">
        <v>71</v>
      </c>
      <c r="C45" s="35"/>
      <c r="D45" s="38"/>
      <c r="E45" s="88"/>
      <c r="F45" s="35" t="s">
        <v>119</v>
      </c>
      <c r="G45" s="87"/>
      <c r="H45" s="243">
        <f>SUM(H46:J53)</f>
        <v>16884523.34</v>
      </c>
      <c r="I45" s="244"/>
      <c r="J45" s="244"/>
      <c r="K45" s="243">
        <f>K46+K48+K49+K50+K51+K53</f>
        <v>5444800</v>
      </c>
      <c r="L45" s="244"/>
      <c r="M45" s="244"/>
      <c r="N45" s="243">
        <f>N46+N48+N49+N50+N51+N53</f>
        <v>5662600</v>
      </c>
      <c r="O45" s="244"/>
      <c r="P45" s="244"/>
      <c r="Q45" s="69"/>
    </row>
    <row r="46" spans="1:17">
      <c r="A46" s="93" t="s">
        <v>2</v>
      </c>
      <c r="B46" s="182" t="s">
        <v>541</v>
      </c>
      <c r="C46" s="192" t="s">
        <v>550</v>
      </c>
      <c r="D46" s="92"/>
      <c r="E46" s="75"/>
      <c r="F46" s="35" t="s">
        <v>119</v>
      </c>
      <c r="G46" s="164" t="s">
        <v>394</v>
      </c>
      <c r="H46" s="213">
        <v>3550000</v>
      </c>
      <c r="I46" s="214"/>
      <c r="J46" s="214"/>
      <c r="K46" s="207">
        <v>5233900</v>
      </c>
      <c r="L46" s="208"/>
      <c r="M46" s="241"/>
      <c r="N46" s="247">
        <v>5443300</v>
      </c>
      <c r="O46" s="248"/>
      <c r="P46" s="248"/>
      <c r="Q46" s="234"/>
    </row>
    <row r="47" spans="1:17">
      <c r="A47" s="94" t="s">
        <v>8</v>
      </c>
      <c r="B47" s="183"/>
      <c r="C47" s="193"/>
      <c r="D47" s="67" t="s">
        <v>392</v>
      </c>
      <c r="E47" s="37" t="s">
        <v>391</v>
      </c>
      <c r="F47" s="35" t="s">
        <v>119</v>
      </c>
      <c r="G47" s="165"/>
      <c r="H47" s="215"/>
      <c r="I47" s="216"/>
      <c r="J47" s="216"/>
      <c r="K47" s="209"/>
      <c r="L47" s="210"/>
      <c r="M47" s="242"/>
      <c r="N47" s="209"/>
      <c r="O47" s="210"/>
      <c r="P47" s="210"/>
      <c r="Q47" s="220"/>
    </row>
    <row r="48" spans="1:17" ht="14.4">
      <c r="A48" s="94" t="s">
        <v>8</v>
      </c>
      <c r="B48" s="95" t="s">
        <v>541</v>
      </c>
      <c r="C48" s="82" t="s">
        <v>550</v>
      </c>
      <c r="D48" s="67" t="s">
        <v>393</v>
      </c>
      <c r="E48" s="37" t="s">
        <v>391</v>
      </c>
      <c r="F48" s="35" t="s">
        <v>119</v>
      </c>
      <c r="G48" s="96" t="s">
        <v>394</v>
      </c>
      <c r="H48" s="211">
        <v>2382600</v>
      </c>
      <c r="I48" s="245"/>
      <c r="J48" s="246"/>
      <c r="K48" s="97"/>
      <c r="L48" s="98"/>
      <c r="M48" s="99"/>
      <c r="N48" s="97"/>
      <c r="O48" s="98"/>
      <c r="P48" s="98"/>
      <c r="Q48" s="84"/>
    </row>
    <row r="49" spans="1:17" ht="14.4">
      <c r="A49" s="94" t="s">
        <v>8</v>
      </c>
      <c r="B49" s="95" t="s">
        <v>541</v>
      </c>
      <c r="C49" s="82" t="s">
        <v>550</v>
      </c>
      <c r="D49" s="67" t="s">
        <v>395</v>
      </c>
      <c r="E49" s="37" t="s">
        <v>391</v>
      </c>
      <c r="F49" s="35" t="s">
        <v>119</v>
      </c>
      <c r="G49" s="96" t="s">
        <v>394</v>
      </c>
      <c r="H49" s="211">
        <v>202800</v>
      </c>
      <c r="I49" s="245"/>
      <c r="J49" s="246"/>
      <c r="K49" s="221">
        <v>210900</v>
      </c>
      <c r="L49" s="252"/>
      <c r="M49" s="253"/>
      <c r="N49" s="97">
        <v>219300</v>
      </c>
      <c r="O49" s="98"/>
      <c r="P49" s="98"/>
      <c r="Q49" s="84"/>
    </row>
    <row r="50" spans="1:17" ht="14.4">
      <c r="A50" s="94" t="s">
        <v>8</v>
      </c>
      <c r="B50" s="95" t="s">
        <v>541</v>
      </c>
      <c r="C50" s="82" t="s">
        <v>550</v>
      </c>
      <c r="D50" s="67" t="s">
        <v>396</v>
      </c>
      <c r="E50" s="37" t="s">
        <v>391</v>
      </c>
      <c r="F50" s="35" t="s">
        <v>119</v>
      </c>
      <c r="G50" s="96" t="s">
        <v>394</v>
      </c>
      <c r="H50" s="211">
        <v>10000000</v>
      </c>
      <c r="I50" s="245"/>
      <c r="J50" s="246"/>
      <c r="K50" s="97"/>
      <c r="L50" s="98"/>
      <c r="M50" s="99"/>
      <c r="N50" s="97"/>
      <c r="O50" s="98"/>
      <c r="P50" s="98"/>
      <c r="Q50" s="84"/>
    </row>
    <row r="51" spans="1:17" ht="15" customHeight="1">
      <c r="A51" s="85" t="s">
        <v>9</v>
      </c>
      <c r="B51" s="34" t="s">
        <v>541</v>
      </c>
      <c r="C51" s="35" t="s">
        <v>550</v>
      </c>
      <c r="D51" s="67" t="s">
        <v>393</v>
      </c>
      <c r="E51" s="37" t="s">
        <v>391</v>
      </c>
      <c r="F51" s="35" t="s">
        <v>119</v>
      </c>
      <c r="G51" s="42" t="s">
        <v>397</v>
      </c>
      <c r="H51" s="167">
        <v>100000</v>
      </c>
      <c r="I51" s="167"/>
      <c r="J51" s="167"/>
      <c r="K51" s="168"/>
      <c r="L51" s="168"/>
      <c r="M51" s="168"/>
      <c r="N51" s="168"/>
      <c r="O51" s="168"/>
      <c r="P51" s="168"/>
      <c r="Q51" s="69"/>
    </row>
    <row r="52" spans="1:17">
      <c r="A52" s="85" t="s">
        <v>9</v>
      </c>
      <c r="B52" s="34" t="s">
        <v>541</v>
      </c>
      <c r="C52" s="35" t="s">
        <v>550</v>
      </c>
      <c r="D52" s="67" t="s">
        <v>564</v>
      </c>
      <c r="E52" s="37" t="s">
        <v>391</v>
      </c>
      <c r="F52" s="35" t="s">
        <v>119</v>
      </c>
      <c r="G52" s="42" t="s">
        <v>394</v>
      </c>
      <c r="H52" s="167">
        <v>333333.34000000003</v>
      </c>
      <c r="I52" s="167"/>
      <c r="J52" s="167"/>
      <c r="K52" s="168"/>
      <c r="L52" s="168"/>
      <c r="M52" s="168"/>
      <c r="N52" s="168"/>
      <c r="O52" s="168"/>
      <c r="P52" s="168"/>
      <c r="Q52" s="69"/>
    </row>
    <row r="53" spans="1:17">
      <c r="A53" s="85" t="s">
        <v>9</v>
      </c>
      <c r="B53" s="34" t="s">
        <v>541</v>
      </c>
      <c r="C53" s="35" t="s">
        <v>550</v>
      </c>
      <c r="D53" s="67" t="s">
        <v>398</v>
      </c>
      <c r="E53" s="37" t="s">
        <v>391</v>
      </c>
      <c r="F53" s="35" t="s">
        <v>119</v>
      </c>
      <c r="G53" s="42" t="s">
        <v>397</v>
      </c>
      <c r="H53" s="167">
        <v>315790</v>
      </c>
      <c r="I53" s="167"/>
      <c r="J53" s="167"/>
      <c r="K53" s="168"/>
      <c r="L53" s="168"/>
      <c r="M53" s="168"/>
      <c r="N53" s="168"/>
      <c r="O53" s="168"/>
      <c r="P53" s="168"/>
      <c r="Q53" s="69"/>
    </row>
    <row r="54" spans="1:17" ht="15" hidden="1" customHeight="1">
      <c r="A54" s="72" t="s">
        <v>10</v>
      </c>
      <c r="B54" s="34" t="s">
        <v>72</v>
      </c>
      <c r="C54" s="35"/>
      <c r="D54" s="38"/>
      <c r="E54" s="39"/>
      <c r="F54" s="35"/>
      <c r="G54" s="39"/>
      <c r="H54" s="168"/>
      <c r="I54" s="168"/>
      <c r="J54" s="168"/>
      <c r="K54" s="168"/>
      <c r="L54" s="168"/>
      <c r="M54" s="168"/>
      <c r="N54" s="168"/>
      <c r="O54" s="168"/>
      <c r="P54" s="168"/>
      <c r="Q54" s="69"/>
    </row>
    <row r="55" spans="1:17" hidden="1">
      <c r="A55" s="100" t="s">
        <v>2</v>
      </c>
      <c r="B55" s="191"/>
      <c r="C55" s="166"/>
      <c r="D55" s="101"/>
      <c r="E55" s="48"/>
      <c r="F55" s="166"/>
      <c r="G55" s="48"/>
      <c r="H55" s="247"/>
      <c r="I55" s="248"/>
      <c r="J55" s="248"/>
      <c r="K55" s="247"/>
      <c r="L55" s="248"/>
      <c r="M55" s="248"/>
      <c r="N55" s="247"/>
      <c r="O55" s="248"/>
      <c r="P55" s="248"/>
      <c r="Q55" s="234"/>
    </row>
    <row r="56" spans="1:17" hidden="1">
      <c r="A56" s="100"/>
      <c r="B56" s="191"/>
      <c r="C56" s="166"/>
      <c r="D56" s="101"/>
      <c r="E56" s="48"/>
      <c r="F56" s="166"/>
      <c r="G56" s="48"/>
      <c r="H56" s="247"/>
      <c r="I56" s="248"/>
      <c r="J56" s="248"/>
      <c r="K56" s="247"/>
      <c r="L56" s="248"/>
      <c r="M56" s="248"/>
      <c r="N56" s="247"/>
      <c r="O56" s="248"/>
      <c r="P56" s="248"/>
      <c r="Q56" s="234"/>
    </row>
    <row r="57" spans="1:17" hidden="1">
      <c r="A57" s="85"/>
      <c r="B57" s="34"/>
      <c r="C57" s="35"/>
      <c r="D57" s="38"/>
      <c r="E57" s="39"/>
      <c r="F57" s="35"/>
      <c r="G57" s="39"/>
      <c r="H57" s="168"/>
      <c r="I57" s="168"/>
      <c r="J57" s="168"/>
      <c r="K57" s="168"/>
      <c r="L57" s="168"/>
      <c r="M57" s="168"/>
      <c r="N57" s="168"/>
      <c r="O57" s="168"/>
      <c r="P57" s="168"/>
      <c r="Q57" s="69"/>
    </row>
    <row r="58" spans="1:17" ht="15" hidden="1" customHeight="1">
      <c r="A58" s="72" t="s">
        <v>52</v>
      </c>
      <c r="B58" s="34" t="s">
        <v>73</v>
      </c>
      <c r="C58" s="35"/>
      <c r="D58" s="38"/>
      <c r="E58" s="39"/>
      <c r="F58" s="35" t="s">
        <v>119</v>
      </c>
      <c r="G58" s="39"/>
      <c r="H58" s="168"/>
      <c r="I58" s="168"/>
      <c r="J58" s="168"/>
      <c r="K58" s="168"/>
      <c r="L58" s="168"/>
      <c r="M58" s="168"/>
      <c r="N58" s="168"/>
      <c r="O58" s="168"/>
      <c r="P58" s="168"/>
      <c r="Q58" s="69"/>
    </row>
    <row r="59" spans="1:17" ht="39.75" hidden="1" customHeight="1">
      <c r="A59" s="85" t="s">
        <v>11</v>
      </c>
      <c r="B59" s="34" t="s">
        <v>74</v>
      </c>
      <c r="C59" s="35"/>
      <c r="D59" s="38"/>
      <c r="E59" s="39"/>
      <c r="F59" s="35" t="s">
        <v>121</v>
      </c>
      <c r="G59" s="39"/>
      <c r="H59" s="168"/>
      <c r="I59" s="168"/>
      <c r="J59" s="168"/>
      <c r="K59" s="168"/>
      <c r="L59" s="168"/>
      <c r="M59" s="168"/>
      <c r="N59" s="168"/>
      <c r="O59" s="168"/>
      <c r="P59" s="168"/>
      <c r="Q59" s="69" t="s">
        <v>119</v>
      </c>
    </row>
    <row r="60" spans="1:17" hidden="1">
      <c r="A60" s="85"/>
      <c r="B60" s="34"/>
      <c r="C60" s="35"/>
      <c r="D60" s="38"/>
      <c r="E60" s="39"/>
      <c r="F60" s="35"/>
      <c r="G60" s="39"/>
      <c r="H60" s="168"/>
      <c r="I60" s="168"/>
      <c r="J60" s="168"/>
      <c r="K60" s="168"/>
      <c r="L60" s="168"/>
      <c r="M60" s="168"/>
      <c r="N60" s="168"/>
      <c r="O60" s="168"/>
      <c r="P60" s="168"/>
      <c r="Q60" s="69"/>
    </row>
    <row r="61" spans="1:17" ht="17.399999999999999">
      <c r="A61" s="70" t="s">
        <v>12</v>
      </c>
      <c r="B61" s="71" t="s">
        <v>75</v>
      </c>
      <c r="C61" s="35"/>
      <c r="D61" s="38"/>
      <c r="E61" s="39"/>
      <c r="F61" s="102" t="s">
        <v>119</v>
      </c>
      <c r="G61" s="39"/>
      <c r="H61" s="225">
        <f>H62+H74+H91+H105</f>
        <v>106902540.94999999</v>
      </c>
      <c r="I61" s="226"/>
      <c r="J61" s="226"/>
      <c r="K61" s="225">
        <f>K62+K74+K91+K105</f>
        <v>85061500</v>
      </c>
      <c r="L61" s="226"/>
      <c r="M61" s="226"/>
      <c r="N61" s="225">
        <f>N62+N74+N91+N105</f>
        <v>88464000</v>
      </c>
      <c r="O61" s="226"/>
      <c r="P61" s="226"/>
      <c r="Q61" s="69"/>
    </row>
    <row r="62" spans="1:17" ht="24" customHeight="1">
      <c r="A62" s="103" t="s">
        <v>13</v>
      </c>
      <c r="B62" s="34" t="s">
        <v>76</v>
      </c>
      <c r="C62" s="35"/>
      <c r="D62" s="38"/>
      <c r="E62" s="39"/>
      <c r="F62" s="35" t="s">
        <v>119</v>
      </c>
      <c r="G62" s="39"/>
      <c r="H62" s="227">
        <f>SUM(H63:J72)</f>
        <v>31623378.199999999</v>
      </c>
      <c r="I62" s="228"/>
      <c r="J62" s="228"/>
      <c r="K62" s="227">
        <f>K63+K64+K65+K68+K70+K71+K72</f>
        <v>27213049.329999998</v>
      </c>
      <c r="L62" s="228"/>
      <c r="M62" s="228"/>
      <c r="N62" s="227">
        <f>N63+N64+N65+N68+N70+N71+N72</f>
        <v>28301171.300000001</v>
      </c>
      <c r="O62" s="228"/>
      <c r="P62" s="228"/>
      <c r="Q62" s="69" t="s">
        <v>119</v>
      </c>
    </row>
    <row r="63" spans="1:17" ht="27.75" customHeight="1">
      <c r="A63" s="85" t="s">
        <v>14</v>
      </c>
      <c r="B63" s="34" t="s">
        <v>77</v>
      </c>
      <c r="C63" s="35"/>
      <c r="D63" s="36" t="s">
        <v>377</v>
      </c>
      <c r="E63" s="37" t="s">
        <v>402</v>
      </c>
      <c r="F63" s="35" t="s">
        <v>122</v>
      </c>
      <c r="G63" s="35" t="s">
        <v>399</v>
      </c>
      <c r="H63" s="167">
        <f>22286532.42-3860245.78</f>
        <v>18426286.640000001</v>
      </c>
      <c r="I63" s="167"/>
      <c r="J63" s="167"/>
      <c r="K63" s="168">
        <v>27203049.329999998</v>
      </c>
      <c r="L63" s="168"/>
      <c r="M63" s="168"/>
      <c r="N63" s="168">
        <v>28291171.300000001</v>
      </c>
      <c r="O63" s="168"/>
      <c r="P63" s="168"/>
      <c r="Q63" s="69" t="s">
        <v>119</v>
      </c>
    </row>
    <row r="64" spans="1:17" ht="19.5" customHeight="1">
      <c r="A64" s="85"/>
      <c r="B64" s="34" t="s">
        <v>77</v>
      </c>
      <c r="C64" s="35"/>
      <c r="D64" s="36" t="s">
        <v>396</v>
      </c>
      <c r="E64" s="37" t="s">
        <v>391</v>
      </c>
      <c r="F64" s="35" t="s">
        <v>122</v>
      </c>
      <c r="G64" s="35" t="s">
        <v>399</v>
      </c>
      <c r="H64" s="167">
        <v>7680491.5599999996</v>
      </c>
      <c r="I64" s="167"/>
      <c r="J64" s="167"/>
      <c r="K64" s="168"/>
      <c r="L64" s="168"/>
      <c r="M64" s="168"/>
      <c r="N64" s="168"/>
      <c r="O64" s="168"/>
      <c r="P64" s="168"/>
      <c r="Q64" s="69" t="s">
        <v>119</v>
      </c>
    </row>
    <row r="65" spans="1:17" ht="19.5" customHeight="1">
      <c r="A65" s="85"/>
      <c r="B65" s="34" t="s">
        <v>77</v>
      </c>
      <c r="C65" s="35"/>
      <c r="D65" s="36"/>
      <c r="E65" s="37" t="s">
        <v>403</v>
      </c>
      <c r="F65" s="35" t="s">
        <v>122</v>
      </c>
      <c r="G65" s="35" t="s">
        <v>399</v>
      </c>
      <c r="H65" s="167">
        <f>5300000-30000</f>
        <v>5270000</v>
      </c>
      <c r="I65" s="167"/>
      <c r="J65" s="167"/>
      <c r="K65" s="168"/>
      <c r="L65" s="168"/>
      <c r="M65" s="168"/>
      <c r="N65" s="168"/>
      <c r="O65" s="168"/>
      <c r="P65" s="168"/>
      <c r="Q65" s="69" t="s">
        <v>119</v>
      </c>
    </row>
    <row r="66" spans="1:17" ht="19.5" customHeight="1">
      <c r="A66" s="85"/>
      <c r="B66" s="34" t="s">
        <v>77</v>
      </c>
      <c r="C66" s="35"/>
      <c r="D66" s="36" t="s">
        <v>377</v>
      </c>
      <c r="E66" s="37" t="s">
        <v>405</v>
      </c>
      <c r="F66" s="35" t="s">
        <v>122</v>
      </c>
      <c r="G66" s="35" t="s">
        <v>404</v>
      </c>
      <c r="H66" s="167">
        <f>30000+20000</f>
        <v>50000</v>
      </c>
      <c r="I66" s="167"/>
      <c r="J66" s="167"/>
      <c r="K66" s="168"/>
      <c r="L66" s="168"/>
      <c r="M66" s="168"/>
      <c r="N66" s="168"/>
      <c r="O66" s="168"/>
      <c r="P66" s="168"/>
      <c r="Q66" s="69" t="s">
        <v>119</v>
      </c>
    </row>
    <row r="67" spans="1:17" ht="19.5" customHeight="1">
      <c r="A67" s="85"/>
      <c r="B67" s="34" t="s">
        <v>77</v>
      </c>
      <c r="C67" s="35"/>
      <c r="D67" s="36"/>
      <c r="E67" s="37" t="s">
        <v>403</v>
      </c>
      <c r="F67" s="35" t="s">
        <v>122</v>
      </c>
      <c r="G67" s="35" t="s">
        <v>404</v>
      </c>
      <c r="H67" s="167">
        <v>30000</v>
      </c>
      <c r="I67" s="167"/>
      <c r="J67" s="167"/>
      <c r="K67" s="168"/>
      <c r="L67" s="168"/>
      <c r="M67" s="168"/>
      <c r="N67" s="168"/>
      <c r="O67" s="168"/>
      <c r="P67" s="168"/>
      <c r="Q67" s="69" t="s">
        <v>119</v>
      </c>
    </row>
    <row r="68" spans="1:17" ht="15" customHeight="1">
      <c r="A68" s="85" t="s">
        <v>15</v>
      </c>
      <c r="B68" s="34" t="s">
        <v>78</v>
      </c>
      <c r="C68" s="35"/>
      <c r="D68" s="36" t="s">
        <v>377</v>
      </c>
      <c r="E68" s="37" t="s">
        <v>405</v>
      </c>
      <c r="F68" s="35" t="s">
        <v>123</v>
      </c>
      <c r="G68" s="35" t="s">
        <v>404</v>
      </c>
      <c r="H68" s="167">
        <v>600</v>
      </c>
      <c r="I68" s="167"/>
      <c r="J68" s="167"/>
      <c r="K68" s="168"/>
      <c r="L68" s="168"/>
      <c r="M68" s="168"/>
      <c r="N68" s="168"/>
      <c r="O68" s="168"/>
      <c r="P68" s="168"/>
      <c r="Q68" s="69" t="s">
        <v>119</v>
      </c>
    </row>
    <row r="69" spans="1:17" ht="15" customHeight="1">
      <c r="A69" s="85" t="s">
        <v>15</v>
      </c>
      <c r="B69" s="34" t="s">
        <v>78</v>
      </c>
      <c r="C69" s="35"/>
      <c r="D69" s="36" t="s">
        <v>377</v>
      </c>
      <c r="E69" s="37" t="s">
        <v>405</v>
      </c>
      <c r="F69" s="35" t="s">
        <v>123</v>
      </c>
      <c r="G69" s="35" t="s">
        <v>406</v>
      </c>
      <c r="H69" s="167">
        <v>50000</v>
      </c>
      <c r="I69" s="167"/>
      <c r="J69" s="167"/>
      <c r="K69" s="168"/>
      <c r="L69" s="168"/>
      <c r="M69" s="168"/>
      <c r="N69" s="168"/>
      <c r="O69" s="168"/>
      <c r="P69" s="168"/>
      <c r="Q69" s="69" t="s">
        <v>119</v>
      </c>
    </row>
    <row r="70" spans="1:17" ht="15" customHeight="1">
      <c r="A70" s="85"/>
      <c r="B70" s="34" t="s">
        <v>78</v>
      </c>
      <c r="C70" s="35"/>
      <c r="D70" s="36"/>
      <c r="E70" s="37" t="s">
        <v>407</v>
      </c>
      <c r="F70" s="35" t="s">
        <v>123</v>
      </c>
      <c r="G70" s="35" t="s">
        <v>406</v>
      </c>
      <c r="H70" s="167">
        <v>96000</v>
      </c>
      <c r="I70" s="167"/>
      <c r="J70" s="167"/>
      <c r="K70" s="168"/>
      <c r="L70" s="168"/>
      <c r="M70" s="168"/>
      <c r="N70" s="168"/>
      <c r="O70" s="168"/>
      <c r="P70" s="168"/>
      <c r="Q70" s="69" t="s">
        <v>119</v>
      </c>
    </row>
    <row r="71" spans="1:17" ht="15" customHeight="1">
      <c r="A71" s="85"/>
      <c r="B71" s="34" t="s">
        <v>78</v>
      </c>
      <c r="C71" s="35"/>
      <c r="D71" s="36" t="s">
        <v>377</v>
      </c>
      <c r="E71" s="37" t="s">
        <v>409</v>
      </c>
      <c r="F71" s="35" t="s">
        <v>123</v>
      </c>
      <c r="G71" s="35" t="s">
        <v>408</v>
      </c>
      <c r="H71" s="167">
        <v>10000</v>
      </c>
      <c r="I71" s="167"/>
      <c r="J71" s="167"/>
      <c r="K71" s="168">
        <v>10000</v>
      </c>
      <c r="L71" s="168"/>
      <c r="M71" s="168"/>
      <c r="N71" s="168">
        <v>10000</v>
      </c>
      <c r="O71" s="168"/>
      <c r="P71" s="168"/>
      <c r="Q71" s="69" t="s">
        <v>119</v>
      </c>
    </row>
    <row r="72" spans="1:17" ht="15" customHeight="1">
      <c r="A72" s="85"/>
      <c r="B72" s="34" t="s">
        <v>78</v>
      </c>
      <c r="C72" s="35"/>
      <c r="D72" s="36"/>
      <c r="E72" s="37" t="s">
        <v>410</v>
      </c>
      <c r="F72" s="35" t="s">
        <v>123</v>
      </c>
      <c r="G72" s="35" t="s">
        <v>408</v>
      </c>
      <c r="H72" s="167">
        <v>10000</v>
      </c>
      <c r="I72" s="167"/>
      <c r="J72" s="167"/>
      <c r="K72" s="168"/>
      <c r="L72" s="168"/>
      <c r="M72" s="168"/>
      <c r="N72" s="168"/>
      <c r="O72" s="168"/>
      <c r="P72" s="168"/>
      <c r="Q72" s="69" t="s">
        <v>119</v>
      </c>
    </row>
    <row r="73" spans="1:17" ht="26.25" hidden="1" customHeight="1">
      <c r="A73" s="85" t="s">
        <v>16</v>
      </c>
      <c r="B73" s="34" t="s">
        <v>79</v>
      </c>
      <c r="C73" s="35"/>
      <c r="D73" s="38"/>
      <c r="E73" s="39"/>
      <c r="F73" s="35" t="s">
        <v>124</v>
      </c>
      <c r="G73" s="39"/>
      <c r="H73" s="168"/>
      <c r="I73" s="168"/>
      <c r="J73" s="168"/>
      <c r="K73" s="168"/>
      <c r="L73" s="168"/>
      <c r="M73" s="168"/>
      <c r="N73" s="168"/>
      <c r="O73" s="168"/>
      <c r="P73" s="168"/>
      <c r="Q73" s="69" t="s">
        <v>119</v>
      </c>
    </row>
    <row r="74" spans="1:17" ht="27" customHeight="1">
      <c r="A74" s="104" t="s">
        <v>17</v>
      </c>
      <c r="B74" s="34" t="s">
        <v>80</v>
      </c>
      <c r="C74" s="35"/>
      <c r="D74" s="38"/>
      <c r="E74" s="39"/>
      <c r="F74" s="35" t="s">
        <v>125</v>
      </c>
      <c r="G74" s="39"/>
      <c r="H74" s="227">
        <f>H75+H76+H77</f>
        <v>9449765.8200000003</v>
      </c>
      <c r="I74" s="228"/>
      <c r="J74" s="228"/>
      <c r="K74" s="227">
        <f>K75+K76+K77</f>
        <v>8215320.9000000004</v>
      </c>
      <c r="L74" s="228"/>
      <c r="M74" s="228"/>
      <c r="N74" s="227">
        <f>N75+N76+N77</f>
        <v>8543933.7400000002</v>
      </c>
      <c r="O74" s="228"/>
      <c r="P74" s="228"/>
      <c r="Q74" s="69" t="s">
        <v>119</v>
      </c>
    </row>
    <row r="75" spans="1:17" ht="26.25" customHeight="1">
      <c r="A75" s="105" t="s">
        <v>18</v>
      </c>
      <c r="B75" s="34" t="s">
        <v>81</v>
      </c>
      <c r="C75" s="35" t="s">
        <v>400</v>
      </c>
      <c r="D75" s="36" t="s">
        <v>377</v>
      </c>
      <c r="E75" s="37" t="s">
        <v>411</v>
      </c>
      <c r="F75" s="35" t="s">
        <v>125</v>
      </c>
      <c r="G75" s="35" t="s">
        <v>400</v>
      </c>
      <c r="H75" s="167">
        <f>6739411.6-1209754.22</f>
        <v>5529657.3799999999</v>
      </c>
      <c r="I75" s="167"/>
      <c r="J75" s="167"/>
      <c r="K75" s="167">
        <v>8215320.9000000004</v>
      </c>
      <c r="L75" s="167"/>
      <c r="M75" s="167"/>
      <c r="N75" s="168">
        <v>8543933.7400000002</v>
      </c>
      <c r="O75" s="168"/>
      <c r="P75" s="168"/>
      <c r="Q75" s="69" t="s">
        <v>119</v>
      </c>
    </row>
    <row r="76" spans="1:17" ht="26.25" customHeight="1">
      <c r="A76" s="105"/>
      <c r="B76" s="34" t="s">
        <v>81</v>
      </c>
      <c r="C76" s="35" t="s">
        <v>400</v>
      </c>
      <c r="D76" s="36" t="s">
        <v>396</v>
      </c>
      <c r="E76" s="37" t="s">
        <v>391</v>
      </c>
      <c r="F76" s="35" t="s">
        <v>125</v>
      </c>
      <c r="G76" s="35" t="s">
        <v>400</v>
      </c>
      <c r="H76" s="167">
        <v>2319508.44</v>
      </c>
      <c r="I76" s="167"/>
      <c r="J76" s="167"/>
      <c r="K76" s="168"/>
      <c r="L76" s="168"/>
      <c r="M76" s="168"/>
      <c r="N76" s="168"/>
      <c r="O76" s="168"/>
      <c r="P76" s="168"/>
      <c r="Q76" s="69" t="s">
        <v>119</v>
      </c>
    </row>
    <row r="77" spans="1:17" ht="26.25" customHeight="1">
      <c r="A77" s="105"/>
      <c r="B77" s="34" t="s">
        <v>81</v>
      </c>
      <c r="C77" s="35" t="s">
        <v>400</v>
      </c>
      <c r="D77" s="36"/>
      <c r="E77" s="37" t="s">
        <v>412</v>
      </c>
      <c r="F77" s="35" t="s">
        <v>125</v>
      </c>
      <c r="G77" s="35" t="s">
        <v>400</v>
      </c>
      <c r="H77" s="167">
        <v>1600600</v>
      </c>
      <c r="I77" s="167"/>
      <c r="J77" s="167"/>
      <c r="K77" s="168"/>
      <c r="L77" s="168"/>
      <c r="M77" s="168"/>
      <c r="N77" s="168"/>
      <c r="O77" s="168"/>
      <c r="P77" s="168"/>
      <c r="Q77" s="69" t="s">
        <v>119</v>
      </c>
    </row>
    <row r="78" spans="1:17" ht="15" hidden="1" customHeight="1">
      <c r="A78" s="106" t="s">
        <v>19</v>
      </c>
      <c r="B78" s="107" t="s">
        <v>82</v>
      </c>
      <c r="C78" s="108"/>
      <c r="D78" s="38"/>
      <c r="E78" s="48"/>
      <c r="F78" s="108" t="s">
        <v>125</v>
      </c>
      <c r="G78" s="108"/>
      <c r="H78" s="247"/>
      <c r="I78" s="248"/>
      <c r="J78" s="248"/>
      <c r="K78" s="247"/>
      <c r="L78" s="248"/>
      <c r="M78" s="248"/>
      <c r="N78" s="247"/>
      <c r="O78" s="248"/>
      <c r="P78" s="248"/>
      <c r="Q78" s="109" t="s">
        <v>119</v>
      </c>
    </row>
    <row r="79" spans="1:17" ht="15" hidden="1" customHeight="1">
      <c r="A79" s="85" t="s">
        <v>20</v>
      </c>
      <c r="B79" s="34" t="s">
        <v>83</v>
      </c>
      <c r="C79" s="35"/>
      <c r="D79" s="38"/>
      <c r="E79" s="39"/>
      <c r="F79" s="35" t="s">
        <v>126</v>
      </c>
      <c r="G79" s="35"/>
      <c r="H79" s="168"/>
      <c r="I79" s="168"/>
      <c r="J79" s="168"/>
      <c r="K79" s="168"/>
      <c r="L79" s="168"/>
      <c r="M79" s="168"/>
      <c r="N79" s="168"/>
      <c r="O79" s="168"/>
      <c r="P79" s="168"/>
      <c r="Q79" s="69" t="s">
        <v>119</v>
      </c>
    </row>
    <row r="80" spans="1:17" ht="15" hidden="1" customHeight="1">
      <c r="A80" s="85" t="s">
        <v>21</v>
      </c>
      <c r="B80" s="34" t="s">
        <v>84</v>
      </c>
      <c r="C80" s="35"/>
      <c r="D80" s="38"/>
      <c r="E80" s="39"/>
      <c r="F80" s="35" t="s">
        <v>127</v>
      </c>
      <c r="G80" s="35"/>
      <c r="H80" s="168"/>
      <c r="I80" s="168"/>
      <c r="J80" s="168"/>
      <c r="K80" s="168"/>
      <c r="L80" s="168"/>
      <c r="M80" s="168"/>
      <c r="N80" s="168"/>
      <c r="O80" s="168"/>
      <c r="P80" s="168"/>
      <c r="Q80" s="69" t="s">
        <v>119</v>
      </c>
    </row>
    <row r="81" spans="1:17" ht="26.25" hidden="1" customHeight="1">
      <c r="A81" s="85" t="s">
        <v>22</v>
      </c>
      <c r="B81" s="34" t="s">
        <v>85</v>
      </c>
      <c r="C81" s="35"/>
      <c r="D81" s="38"/>
      <c r="E81" s="39"/>
      <c r="F81" s="35" t="s">
        <v>128</v>
      </c>
      <c r="G81" s="35"/>
      <c r="H81" s="168"/>
      <c r="I81" s="168"/>
      <c r="J81" s="168"/>
      <c r="K81" s="168"/>
      <c r="L81" s="168"/>
      <c r="M81" s="168"/>
      <c r="N81" s="168"/>
      <c r="O81" s="168"/>
      <c r="P81" s="168"/>
      <c r="Q81" s="69" t="s">
        <v>119</v>
      </c>
    </row>
    <row r="82" spans="1:17" ht="15" hidden="1" customHeight="1">
      <c r="A82" s="105" t="s">
        <v>23</v>
      </c>
      <c r="B82" s="34" t="s">
        <v>86</v>
      </c>
      <c r="C82" s="35"/>
      <c r="D82" s="38"/>
      <c r="E82" s="39"/>
      <c r="F82" s="35" t="s">
        <v>128</v>
      </c>
      <c r="G82" s="35"/>
      <c r="H82" s="168"/>
      <c r="I82" s="168"/>
      <c r="J82" s="168"/>
      <c r="K82" s="168"/>
      <c r="L82" s="168"/>
      <c r="M82" s="168"/>
      <c r="N82" s="168"/>
      <c r="O82" s="168"/>
      <c r="P82" s="168"/>
      <c r="Q82" s="69" t="s">
        <v>119</v>
      </c>
    </row>
    <row r="83" spans="1:17" ht="15" hidden="1" customHeight="1">
      <c r="A83" s="105" t="s">
        <v>24</v>
      </c>
      <c r="B83" s="34" t="s">
        <v>87</v>
      </c>
      <c r="C83" s="35"/>
      <c r="D83" s="38"/>
      <c r="E83" s="39"/>
      <c r="F83" s="35" t="s">
        <v>128</v>
      </c>
      <c r="G83" s="35"/>
      <c r="H83" s="168"/>
      <c r="I83" s="168"/>
      <c r="J83" s="168"/>
      <c r="K83" s="168"/>
      <c r="L83" s="168"/>
      <c r="M83" s="168"/>
      <c r="N83" s="168"/>
      <c r="O83" s="168"/>
      <c r="P83" s="168"/>
      <c r="Q83" s="69" t="s">
        <v>119</v>
      </c>
    </row>
    <row r="84" spans="1:17" ht="15" hidden="1" customHeight="1">
      <c r="A84" s="72" t="s">
        <v>25</v>
      </c>
      <c r="B84" s="34" t="s">
        <v>88</v>
      </c>
      <c r="C84" s="35"/>
      <c r="D84" s="38"/>
      <c r="E84" s="39"/>
      <c r="F84" s="35" t="s">
        <v>129</v>
      </c>
      <c r="G84" s="35"/>
      <c r="H84" s="168"/>
      <c r="I84" s="168"/>
      <c r="J84" s="168"/>
      <c r="K84" s="168"/>
      <c r="L84" s="168"/>
      <c r="M84" s="168"/>
      <c r="N84" s="168"/>
      <c r="O84" s="168"/>
      <c r="P84" s="168"/>
      <c r="Q84" s="69" t="s">
        <v>119</v>
      </c>
    </row>
    <row r="85" spans="1:17" ht="24.75" hidden="1" customHeight="1">
      <c r="A85" s="85" t="s">
        <v>26</v>
      </c>
      <c r="B85" s="34" t="s">
        <v>89</v>
      </c>
      <c r="C85" s="35"/>
      <c r="D85" s="38"/>
      <c r="E85" s="39"/>
      <c r="F85" s="35" t="s">
        <v>130</v>
      </c>
      <c r="G85" s="35"/>
      <c r="H85" s="168"/>
      <c r="I85" s="168"/>
      <c r="J85" s="168"/>
      <c r="K85" s="168"/>
      <c r="L85" s="168"/>
      <c r="M85" s="168"/>
      <c r="N85" s="168"/>
      <c r="O85" s="168"/>
      <c r="P85" s="168"/>
      <c r="Q85" s="69" t="s">
        <v>119</v>
      </c>
    </row>
    <row r="86" spans="1:17" ht="15" hidden="1" customHeight="1">
      <c r="A86" s="105" t="s">
        <v>27</v>
      </c>
      <c r="B86" s="34" t="s">
        <v>90</v>
      </c>
      <c r="C86" s="35"/>
      <c r="D86" s="38"/>
      <c r="E86" s="39"/>
      <c r="F86" s="35" t="s">
        <v>131</v>
      </c>
      <c r="G86" s="35"/>
      <c r="H86" s="168"/>
      <c r="I86" s="168"/>
      <c r="J86" s="168"/>
      <c r="K86" s="168"/>
      <c r="L86" s="168"/>
      <c r="M86" s="168"/>
      <c r="N86" s="168"/>
      <c r="O86" s="168"/>
      <c r="P86" s="168"/>
      <c r="Q86" s="69" t="s">
        <v>119</v>
      </c>
    </row>
    <row r="87" spans="1:17" hidden="1">
      <c r="A87" s="105"/>
      <c r="B87" s="34"/>
      <c r="C87" s="35"/>
      <c r="D87" s="38"/>
      <c r="E87" s="39"/>
      <c r="F87" s="35"/>
      <c r="G87" s="35"/>
      <c r="H87" s="168"/>
      <c r="I87" s="168"/>
      <c r="J87" s="168"/>
      <c r="K87" s="168"/>
      <c r="L87" s="168"/>
      <c r="M87" s="168"/>
      <c r="N87" s="168"/>
      <c r="O87" s="168"/>
      <c r="P87" s="168"/>
      <c r="Q87" s="69"/>
    </row>
    <row r="88" spans="1:17" ht="26.25" hidden="1" customHeight="1">
      <c r="A88" s="85" t="s">
        <v>28</v>
      </c>
      <c r="B88" s="34" t="s">
        <v>91</v>
      </c>
      <c r="C88" s="35"/>
      <c r="D88" s="38"/>
      <c r="E88" s="39"/>
      <c r="F88" s="35" t="s">
        <v>132</v>
      </c>
      <c r="G88" s="35"/>
      <c r="H88" s="168"/>
      <c r="I88" s="168"/>
      <c r="J88" s="168"/>
      <c r="K88" s="168"/>
      <c r="L88" s="168"/>
      <c r="M88" s="168"/>
      <c r="N88" s="168"/>
      <c r="O88" s="168"/>
      <c r="P88" s="168"/>
      <c r="Q88" s="69" t="s">
        <v>119</v>
      </c>
    </row>
    <row r="89" spans="1:17" ht="40.5" hidden="1" customHeight="1">
      <c r="A89" s="85" t="s">
        <v>29</v>
      </c>
      <c r="B89" s="34" t="s">
        <v>92</v>
      </c>
      <c r="C89" s="35"/>
      <c r="D89" s="38"/>
      <c r="E89" s="39"/>
      <c r="F89" s="35" t="s">
        <v>133</v>
      </c>
      <c r="G89" s="35"/>
      <c r="H89" s="168"/>
      <c r="I89" s="168"/>
      <c r="J89" s="168"/>
      <c r="K89" s="168"/>
      <c r="L89" s="168"/>
      <c r="M89" s="168"/>
      <c r="N89" s="168"/>
      <c r="O89" s="168"/>
      <c r="P89" s="168"/>
      <c r="Q89" s="69" t="s">
        <v>119</v>
      </c>
    </row>
    <row r="90" spans="1:17" ht="18" hidden="1" customHeight="1">
      <c r="A90" s="85" t="s">
        <v>30</v>
      </c>
      <c r="B90" s="34" t="s">
        <v>93</v>
      </c>
      <c r="C90" s="35"/>
      <c r="D90" s="38"/>
      <c r="E90" s="39"/>
      <c r="F90" s="35" t="s">
        <v>134</v>
      </c>
      <c r="G90" s="35"/>
      <c r="H90" s="168"/>
      <c r="I90" s="168"/>
      <c r="J90" s="168"/>
      <c r="K90" s="168"/>
      <c r="L90" s="168"/>
      <c r="M90" s="168"/>
      <c r="N90" s="168"/>
      <c r="O90" s="168"/>
      <c r="P90" s="168"/>
      <c r="Q90" s="69" t="s">
        <v>119</v>
      </c>
    </row>
    <row r="91" spans="1:17" ht="15" customHeight="1">
      <c r="A91" s="110" t="s">
        <v>31</v>
      </c>
      <c r="B91" s="34" t="s">
        <v>94</v>
      </c>
      <c r="C91" s="35"/>
      <c r="D91" s="38"/>
      <c r="E91" s="39"/>
      <c r="F91" s="35" t="s">
        <v>135</v>
      </c>
      <c r="G91" s="35"/>
      <c r="H91" s="227">
        <f>H92+H93+H94</f>
        <v>553125.23</v>
      </c>
      <c r="I91" s="228"/>
      <c r="J91" s="228"/>
      <c r="K91" s="227">
        <f>K92+K93+K94</f>
        <v>351125.23</v>
      </c>
      <c r="L91" s="228"/>
      <c r="M91" s="228"/>
      <c r="N91" s="227">
        <f>N92+N93+N94</f>
        <v>351125.23</v>
      </c>
      <c r="O91" s="228"/>
      <c r="P91" s="228"/>
      <c r="Q91" s="69" t="s">
        <v>119</v>
      </c>
    </row>
    <row r="92" spans="1:17" ht="15" customHeight="1">
      <c r="A92" s="85" t="s">
        <v>32</v>
      </c>
      <c r="B92" s="34" t="s">
        <v>95</v>
      </c>
      <c r="C92" s="35" t="s">
        <v>413</v>
      </c>
      <c r="D92" s="36" t="s">
        <v>377</v>
      </c>
      <c r="E92" s="37" t="s">
        <v>414</v>
      </c>
      <c r="F92" s="35" t="s">
        <v>136</v>
      </c>
      <c r="G92" s="35" t="s">
        <v>413</v>
      </c>
      <c r="H92" s="167">
        <v>351125.23</v>
      </c>
      <c r="I92" s="167"/>
      <c r="J92" s="167"/>
      <c r="K92" s="168">
        <v>351125.23</v>
      </c>
      <c r="L92" s="168"/>
      <c r="M92" s="168"/>
      <c r="N92" s="168">
        <v>351125.23</v>
      </c>
      <c r="O92" s="168"/>
      <c r="P92" s="168"/>
      <c r="Q92" s="69" t="s">
        <v>119</v>
      </c>
    </row>
    <row r="93" spans="1:17" ht="25.5" customHeight="1">
      <c r="A93" s="85" t="s">
        <v>33</v>
      </c>
      <c r="B93" s="34" t="s">
        <v>96</v>
      </c>
      <c r="C93" s="35" t="s">
        <v>413</v>
      </c>
      <c r="D93" s="38"/>
      <c r="E93" s="37" t="s">
        <v>415</v>
      </c>
      <c r="F93" s="35" t="s">
        <v>137</v>
      </c>
      <c r="G93" s="35" t="s">
        <v>413</v>
      </c>
      <c r="H93" s="167">
        <v>200000</v>
      </c>
      <c r="I93" s="167"/>
      <c r="J93" s="167"/>
      <c r="K93" s="168"/>
      <c r="L93" s="168"/>
      <c r="M93" s="168"/>
      <c r="N93" s="168"/>
      <c r="O93" s="168"/>
      <c r="P93" s="168"/>
      <c r="Q93" s="69" t="s">
        <v>119</v>
      </c>
    </row>
    <row r="94" spans="1:17" ht="15" customHeight="1">
      <c r="A94" s="85" t="s">
        <v>34</v>
      </c>
      <c r="B94" s="34" t="s">
        <v>97</v>
      </c>
      <c r="C94" s="35" t="s">
        <v>416</v>
      </c>
      <c r="D94" s="38"/>
      <c r="E94" s="37" t="s">
        <v>417</v>
      </c>
      <c r="F94" s="35" t="s">
        <v>138</v>
      </c>
      <c r="G94" s="35" t="s">
        <v>416</v>
      </c>
      <c r="H94" s="167">
        <v>2000</v>
      </c>
      <c r="I94" s="167"/>
      <c r="J94" s="167"/>
      <c r="K94" s="168"/>
      <c r="L94" s="168"/>
      <c r="M94" s="168"/>
      <c r="N94" s="168"/>
      <c r="O94" s="168"/>
      <c r="P94" s="168"/>
      <c r="Q94" s="69" t="s">
        <v>119</v>
      </c>
    </row>
    <row r="95" spans="1:17" ht="15" hidden="1" customHeight="1">
      <c r="A95" s="72" t="s">
        <v>35</v>
      </c>
      <c r="B95" s="34" t="s">
        <v>98</v>
      </c>
      <c r="C95" s="35"/>
      <c r="D95" s="38"/>
      <c r="E95" s="39"/>
      <c r="F95" s="35" t="s">
        <v>119</v>
      </c>
      <c r="G95" s="35"/>
      <c r="H95" s="168"/>
      <c r="I95" s="168"/>
      <c r="J95" s="168"/>
      <c r="K95" s="168"/>
      <c r="L95" s="168"/>
      <c r="M95" s="168"/>
      <c r="N95" s="168"/>
      <c r="O95" s="168"/>
      <c r="P95" s="168"/>
      <c r="Q95" s="69" t="s">
        <v>119</v>
      </c>
    </row>
    <row r="96" spans="1:17" ht="15" hidden="1" customHeight="1">
      <c r="A96" s="85" t="s">
        <v>36</v>
      </c>
      <c r="B96" s="34" t="s">
        <v>99</v>
      </c>
      <c r="C96" s="35"/>
      <c r="D96" s="38"/>
      <c r="E96" s="39"/>
      <c r="F96" s="35" t="s">
        <v>139</v>
      </c>
      <c r="G96" s="35"/>
      <c r="H96" s="168"/>
      <c r="I96" s="168"/>
      <c r="J96" s="168"/>
      <c r="K96" s="168"/>
      <c r="L96" s="168"/>
      <c r="M96" s="168"/>
      <c r="N96" s="168"/>
      <c r="O96" s="168"/>
      <c r="P96" s="168"/>
      <c r="Q96" s="69" t="s">
        <v>119</v>
      </c>
    </row>
    <row r="97" spans="1:17" ht="15" hidden="1" customHeight="1">
      <c r="A97" s="85" t="s">
        <v>37</v>
      </c>
      <c r="B97" s="34" t="s">
        <v>100</v>
      </c>
      <c r="C97" s="35"/>
      <c r="D97" s="38"/>
      <c r="E97" s="39"/>
      <c r="F97" s="35" t="s">
        <v>140</v>
      </c>
      <c r="G97" s="35"/>
      <c r="H97" s="168"/>
      <c r="I97" s="168"/>
      <c r="J97" s="168"/>
      <c r="K97" s="168"/>
      <c r="L97" s="168"/>
      <c r="M97" s="168"/>
      <c r="N97" s="168"/>
      <c r="O97" s="168"/>
      <c r="P97" s="168"/>
      <c r="Q97" s="69" t="s">
        <v>119</v>
      </c>
    </row>
    <row r="98" spans="1:17" ht="25.5" hidden="1" customHeight="1">
      <c r="A98" s="85" t="s">
        <v>38</v>
      </c>
      <c r="B98" s="34" t="s">
        <v>101</v>
      </c>
      <c r="C98" s="35"/>
      <c r="D98" s="38"/>
      <c r="E98" s="39"/>
      <c r="F98" s="35" t="s">
        <v>141</v>
      </c>
      <c r="G98" s="35"/>
      <c r="H98" s="168"/>
      <c r="I98" s="168"/>
      <c r="J98" s="168"/>
      <c r="K98" s="168"/>
      <c r="L98" s="168"/>
      <c r="M98" s="168"/>
      <c r="N98" s="168"/>
      <c r="O98" s="168"/>
      <c r="P98" s="168"/>
      <c r="Q98" s="69" t="s">
        <v>119</v>
      </c>
    </row>
    <row r="99" spans="1:17" ht="15" hidden="1" customHeight="1">
      <c r="A99" s="72" t="s">
        <v>39</v>
      </c>
      <c r="B99" s="34" t="s">
        <v>102</v>
      </c>
      <c r="C99" s="35"/>
      <c r="D99" s="38"/>
      <c r="E99" s="39"/>
      <c r="F99" s="35" t="s">
        <v>119</v>
      </c>
      <c r="G99" s="35"/>
      <c r="H99" s="168"/>
      <c r="I99" s="168"/>
      <c r="J99" s="168"/>
      <c r="K99" s="168"/>
      <c r="L99" s="168"/>
      <c r="M99" s="168"/>
      <c r="N99" s="168"/>
      <c r="O99" s="168"/>
      <c r="P99" s="168"/>
      <c r="Q99" s="69" t="s">
        <v>119</v>
      </c>
    </row>
    <row r="100" spans="1:17" ht="28.5" hidden="1" customHeight="1">
      <c r="A100" s="85" t="s">
        <v>40</v>
      </c>
      <c r="B100" s="34" t="s">
        <v>103</v>
      </c>
      <c r="C100" s="35"/>
      <c r="D100" s="38"/>
      <c r="E100" s="39"/>
      <c r="F100" s="35" t="s">
        <v>142</v>
      </c>
      <c r="G100" s="35"/>
      <c r="H100" s="168"/>
      <c r="I100" s="168"/>
      <c r="J100" s="168"/>
      <c r="K100" s="168"/>
      <c r="L100" s="168"/>
      <c r="M100" s="168"/>
      <c r="N100" s="168"/>
      <c r="O100" s="168"/>
      <c r="P100" s="168"/>
      <c r="Q100" s="69" t="s">
        <v>119</v>
      </c>
    </row>
    <row r="101" spans="1:17" ht="15" hidden="1" customHeight="1">
      <c r="A101" s="72" t="s">
        <v>185</v>
      </c>
      <c r="B101" s="34" t="s">
        <v>104</v>
      </c>
      <c r="C101" s="35"/>
      <c r="D101" s="38"/>
      <c r="E101" s="39"/>
      <c r="F101" s="35" t="s">
        <v>119</v>
      </c>
      <c r="G101" s="35"/>
      <c r="H101" s="228"/>
      <c r="I101" s="228"/>
      <c r="J101" s="228"/>
      <c r="K101" s="168"/>
      <c r="L101" s="168"/>
      <c r="M101" s="168"/>
      <c r="N101" s="168"/>
      <c r="O101" s="168"/>
      <c r="P101" s="168"/>
      <c r="Q101" s="69"/>
    </row>
    <row r="102" spans="1:17" ht="15" hidden="1" customHeight="1">
      <c r="A102" s="85" t="s">
        <v>41</v>
      </c>
      <c r="B102" s="34" t="s">
        <v>105</v>
      </c>
      <c r="C102" s="35"/>
      <c r="D102" s="38"/>
      <c r="E102" s="39"/>
      <c r="F102" s="35" t="s">
        <v>143</v>
      </c>
      <c r="G102" s="35"/>
      <c r="H102" s="168"/>
      <c r="I102" s="168"/>
      <c r="J102" s="168"/>
      <c r="K102" s="168"/>
      <c r="L102" s="168"/>
      <c r="M102" s="168"/>
      <c r="N102" s="168"/>
      <c r="O102" s="168"/>
      <c r="P102" s="168"/>
      <c r="Q102" s="69"/>
    </row>
    <row r="103" spans="1:17" ht="27" hidden="1" customHeight="1" thickBot="1">
      <c r="A103" s="85" t="s">
        <v>42</v>
      </c>
      <c r="B103" s="111" t="s">
        <v>106</v>
      </c>
      <c r="C103" s="112"/>
      <c r="D103" s="38"/>
      <c r="E103" s="113"/>
      <c r="F103" s="112" t="s">
        <v>144</v>
      </c>
      <c r="G103" s="112"/>
      <c r="H103" s="249"/>
      <c r="I103" s="249"/>
      <c r="J103" s="249"/>
      <c r="K103" s="249"/>
      <c r="L103" s="249"/>
      <c r="M103" s="249"/>
      <c r="N103" s="249"/>
      <c r="O103" s="249"/>
      <c r="P103" s="249"/>
      <c r="Q103" s="114"/>
    </row>
    <row r="104" spans="1:17" ht="29.25" hidden="1" customHeight="1">
      <c r="A104" s="85" t="s">
        <v>43</v>
      </c>
      <c r="B104" s="62" t="s">
        <v>107</v>
      </c>
      <c r="C104" s="63"/>
      <c r="D104" s="38"/>
      <c r="E104" s="115"/>
      <c r="F104" s="63" t="s">
        <v>145</v>
      </c>
      <c r="G104" s="63"/>
      <c r="H104" s="230"/>
      <c r="I104" s="230"/>
      <c r="J104" s="230"/>
      <c r="K104" s="230"/>
      <c r="L104" s="230"/>
      <c r="M104" s="230"/>
      <c r="N104" s="230"/>
      <c r="O104" s="230"/>
      <c r="P104" s="230"/>
      <c r="Q104" s="66"/>
    </row>
    <row r="105" spans="1:17" ht="18.75" customHeight="1">
      <c r="A105" s="104" t="s">
        <v>44</v>
      </c>
      <c r="B105" s="34" t="s">
        <v>108</v>
      </c>
      <c r="C105" s="35"/>
      <c r="D105" s="38"/>
      <c r="E105" s="39"/>
      <c r="F105" s="35" t="s">
        <v>146</v>
      </c>
      <c r="G105" s="35"/>
      <c r="H105" s="227">
        <f>SUM(H108:J162)</f>
        <v>65276271.700000003</v>
      </c>
      <c r="I105" s="228"/>
      <c r="J105" s="228"/>
      <c r="K105" s="227">
        <f>SUM(K108:M162)</f>
        <v>49282004.539999999</v>
      </c>
      <c r="L105" s="228"/>
      <c r="M105" s="228"/>
      <c r="N105" s="227">
        <f>SUM(N108:P162)</f>
        <v>51267769.729999997</v>
      </c>
      <c r="O105" s="228"/>
      <c r="P105" s="228"/>
      <c r="Q105" s="69"/>
    </row>
    <row r="106" spans="1:17" hidden="1">
      <c r="A106" s="116" t="s">
        <v>45</v>
      </c>
      <c r="B106" s="190"/>
      <c r="C106" s="166"/>
      <c r="D106" s="38"/>
      <c r="E106" s="48"/>
      <c r="F106" s="166"/>
      <c r="G106" s="166"/>
      <c r="H106" s="247"/>
      <c r="I106" s="248"/>
      <c r="J106" s="248"/>
      <c r="K106" s="247"/>
      <c r="L106" s="248"/>
      <c r="M106" s="248"/>
      <c r="N106" s="247"/>
      <c r="O106" s="248"/>
      <c r="P106" s="248"/>
      <c r="Q106" s="234"/>
    </row>
    <row r="107" spans="1:17" hidden="1">
      <c r="A107" s="116"/>
      <c r="B107" s="190"/>
      <c r="C107" s="166"/>
      <c r="D107" s="38"/>
      <c r="E107" s="48"/>
      <c r="F107" s="166"/>
      <c r="G107" s="166"/>
      <c r="H107" s="247"/>
      <c r="I107" s="248"/>
      <c r="J107" s="248"/>
      <c r="K107" s="247"/>
      <c r="L107" s="248"/>
      <c r="M107" s="248"/>
      <c r="N107" s="247"/>
      <c r="O107" s="248"/>
      <c r="P107" s="248"/>
      <c r="Q107" s="234"/>
    </row>
    <row r="108" spans="1:17" ht="18.75" customHeight="1">
      <c r="A108" s="85"/>
      <c r="B108" s="34" t="s">
        <v>108</v>
      </c>
      <c r="C108" s="35" t="s">
        <v>401</v>
      </c>
      <c r="D108" s="36" t="s">
        <v>377</v>
      </c>
      <c r="E108" s="40" t="s">
        <v>418</v>
      </c>
      <c r="F108" s="35" t="s">
        <v>146</v>
      </c>
      <c r="G108" s="35" t="s">
        <v>401</v>
      </c>
      <c r="H108" s="167">
        <v>233696</v>
      </c>
      <c r="I108" s="167"/>
      <c r="J108" s="167"/>
      <c r="K108" s="168">
        <v>243043.84</v>
      </c>
      <c r="L108" s="168"/>
      <c r="M108" s="168"/>
      <c r="N108" s="168">
        <v>252765.6</v>
      </c>
      <c r="O108" s="168"/>
      <c r="P108" s="168"/>
      <c r="Q108" s="69"/>
    </row>
    <row r="109" spans="1:17" ht="18.75" customHeight="1">
      <c r="A109" s="85"/>
      <c r="B109" s="34" t="s">
        <v>542</v>
      </c>
      <c r="C109" s="35" t="s">
        <v>401</v>
      </c>
      <c r="D109" s="38"/>
      <c r="E109" s="40" t="s">
        <v>419</v>
      </c>
      <c r="F109" s="35" t="s">
        <v>146</v>
      </c>
      <c r="G109" s="35" t="s">
        <v>401</v>
      </c>
      <c r="H109" s="167">
        <v>10000</v>
      </c>
      <c r="I109" s="167"/>
      <c r="J109" s="167"/>
      <c r="K109" s="168"/>
      <c r="L109" s="168"/>
      <c r="M109" s="168"/>
      <c r="N109" s="168"/>
      <c r="O109" s="168"/>
      <c r="P109" s="168"/>
      <c r="Q109" s="69"/>
    </row>
    <row r="110" spans="1:17" ht="18.75" customHeight="1">
      <c r="A110" s="85"/>
      <c r="B110" s="34" t="s">
        <v>543</v>
      </c>
      <c r="C110" s="35" t="s">
        <v>406</v>
      </c>
      <c r="D110" s="36" t="s">
        <v>377</v>
      </c>
      <c r="E110" s="40" t="s">
        <v>420</v>
      </c>
      <c r="F110" s="35" t="s">
        <v>146</v>
      </c>
      <c r="G110" s="35" t="s">
        <v>406</v>
      </c>
      <c r="H110" s="167">
        <f>40000+60000</f>
        <v>100000</v>
      </c>
      <c r="I110" s="167"/>
      <c r="J110" s="167"/>
      <c r="K110" s="168"/>
      <c r="L110" s="168"/>
      <c r="M110" s="168"/>
      <c r="N110" s="168"/>
      <c r="O110" s="168"/>
      <c r="P110" s="168"/>
      <c r="Q110" s="69"/>
    </row>
    <row r="111" spans="1:17" ht="18.75" customHeight="1">
      <c r="A111" s="85"/>
      <c r="B111" s="34" t="s">
        <v>543</v>
      </c>
      <c r="C111" s="35" t="s">
        <v>406</v>
      </c>
      <c r="D111" s="42" t="s">
        <v>380</v>
      </c>
      <c r="E111" s="40" t="s">
        <v>420</v>
      </c>
      <c r="F111" s="35" t="s">
        <v>146</v>
      </c>
      <c r="G111" s="35" t="s">
        <v>406</v>
      </c>
      <c r="H111" s="167">
        <v>700000</v>
      </c>
      <c r="I111" s="167"/>
      <c r="J111" s="167"/>
      <c r="K111" s="168">
        <v>728000</v>
      </c>
      <c r="L111" s="168"/>
      <c r="M111" s="168"/>
      <c r="N111" s="168">
        <v>757120</v>
      </c>
      <c r="O111" s="168"/>
      <c r="P111" s="168"/>
      <c r="Q111" s="69"/>
    </row>
    <row r="112" spans="1:17" ht="18.75" customHeight="1">
      <c r="A112" s="85"/>
      <c r="B112" s="34" t="s">
        <v>543</v>
      </c>
      <c r="C112" s="35" t="s">
        <v>406</v>
      </c>
      <c r="D112" s="42" t="s">
        <v>392</v>
      </c>
      <c r="E112" s="40" t="s">
        <v>391</v>
      </c>
      <c r="F112" s="35" t="s">
        <v>146</v>
      </c>
      <c r="G112" s="35" t="s">
        <v>406</v>
      </c>
      <c r="H112" s="167">
        <v>100000</v>
      </c>
      <c r="I112" s="167"/>
      <c r="J112" s="167"/>
      <c r="K112" s="168">
        <v>100000</v>
      </c>
      <c r="L112" s="168"/>
      <c r="M112" s="168"/>
      <c r="N112" s="168">
        <v>100000</v>
      </c>
      <c r="O112" s="168"/>
      <c r="P112" s="168"/>
      <c r="Q112" s="69"/>
    </row>
    <row r="113" spans="1:17" ht="18.75" customHeight="1">
      <c r="A113" s="85"/>
      <c r="B113" s="34" t="s">
        <v>543</v>
      </c>
      <c r="C113" s="35" t="s">
        <v>406</v>
      </c>
      <c r="D113" s="42" t="s">
        <v>393</v>
      </c>
      <c r="E113" s="40" t="s">
        <v>391</v>
      </c>
      <c r="F113" s="35" t="s">
        <v>146</v>
      </c>
      <c r="G113" s="35" t="s">
        <v>406</v>
      </c>
      <c r="H113" s="167">
        <v>100000</v>
      </c>
      <c r="I113" s="167"/>
      <c r="J113" s="167"/>
      <c r="K113" s="168"/>
      <c r="L113" s="168"/>
      <c r="M113" s="168"/>
      <c r="N113" s="168"/>
      <c r="O113" s="168"/>
      <c r="P113" s="168"/>
      <c r="Q113" s="69"/>
    </row>
    <row r="114" spans="1:17" ht="18.75" customHeight="1">
      <c r="A114" s="85"/>
      <c r="B114" s="34" t="s">
        <v>543</v>
      </c>
      <c r="C114" s="35" t="s">
        <v>406</v>
      </c>
      <c r="D114" s="42" t="s">
        <v>395</v>
      </c>
      <c r="E114" s="40" t="s">
        <v>391</v>
      </c>
      <c r="F114" s="35" t="s">
        <v>146</v>
      </c>
      <c r="G114" s="35" t="s">
        <v>406</v>
      </c>
      <c r="H114" s="167">
        <v>20000</v>
      </c>
      <c r="I114" s="167"/>
      <c r="J114" s="167"/>
      <c r="K114" s="168">
        <v>20000</v>
      </c>
      <c r="L114" s="168"/>
      <c r="M114" s="168"/>
      <c r="N114" s="168">
        <v>20000</v>
      </c>
      <c r="O114" s="168"/>
      <c r="P114" s="168"/>
      <c r="Q114" s="69"/>
    </row>
    <row r="115" spans="1:17" ht="18.75" customHeight="1">
      <c r="A115" s="85"/>
      <c r="B115" s="34" t="s">
        <v>543</v>
      </c>
      <c r="C115" s="35" t="s">
        <v>406</v>
      </c>
      <c r="D115" s="38"/>
      <c r="E115" s="40" t="s">
        <v>407</v>
      </c>
      <c r="F115" s="35" t="s">
        <v>146</v>
      </c>
      <c r="G115" s="35" t="s">
        <v>406</v>
      </c>
      <c r="H115" s="167">
        <v>70900</v>
      </c>
      <c r="I115" s="167"/>
      <c r="J115" s="167"/>
      <c r="K115" s="168"/>
      <c r="L115" s="168"/>
      <c r="M115" s="168"/>
      <c r="N115" s="168"/>
      <c r="O115" s="168"/>
      <c r="P115" s="168"/>
      <c r="Q115" s="69"/>
    </row>
    <row r="116" spans="1:17" ht="18.75" customHeight="1">
      <c r="A116" s="85"/>
      <c r="B116" s="34" t="s">
        <v>544</v>
      </c>
      <c r="C116" s="35" t="s">
        <v>421</v>
      </c>
      <c r="D116" s="36" t="s">
        <v>377</v>
      </c>
      <c r="E116" s="40" t="s">
        <v>422</v>
      </c>
      <c r="F116" s="35" t="s">
        <v>146</v>
      </c>
      <c r="G116" s="35" t="s">
        <v>421</v>
      </c>
      <c r="H116" s="167">
        <v>1788651.33</v>
      </c>
      <c r="I116" s="167"/>
      <c r="J116" s="167"/>
      <c r="K116" s="168">
        <v>1860197.38</v>
      </c>
      <c r="L116" s="168"/>
      <c r="M116" s="168"/>
      <c r="N116" s="168">
        <v>1934605.28</v>
      </c>
      <c r="O116" s="168"/>
      <c r="P116" s="168"/>
      <c r="Q116" s="69"/>
    </row>
    <row r="117" spans="1:17" ht="18.75" customHeight="1">
      <c r="A117" s="85"/>
      <c r="B117" s="34" t="s">
        <v>544</v>
      </c>
      <c r="C117" s="35" t="s">
        <v>421</v>
      </c>
      <c r="D117" s="38"/>
      <c r="E117" s="40" t="s">
        <v>423</v>
      </c>
      <c r="F117" s="35" t="s">
        <v>146</v>
      </c>
      <c r="G117" s="35" t="s">
        <v>421</v>
      </c>
      <c r="H117" s="167">
        <v>100000</v>
      </c>
      <c r="I117" s="167"/>
      <c r="J117" s="167"/>
      <c r="K117" s="168"/>
      <c r="L117" s="168"/>
      <c r="M117" s="168"/>
      <c r="N117" s="168"/>
      <c r="O117" s="168"/>
      <c r="P117" s="168"/>
      <c r="Q117" s="69"/>
    </row>
    <row r="118" spans="1:17" ht="18.75" customHeight="1">
      <c r="A118" s="85"/>
      <c r="B118" s="34" t="s">
        <v>545</v>
      </c>
      <c r="C118" s="35" t="s">
        <v>424</v>
      </c>
      <c r="D118" s="42" t="s">
        <v>380</v>
      </c>
      <c r="E118" s="40" t="s">
        <v>425</v>
      </c>
      <c r="F118" s="35" t="s">
        <v>146</v>
      </c>
      <c r="G118" s="35" t="s">
        <v>424</v>
      </c>
      <c r="H118" s="167">
        <v>2000000</v>
      </c>
      <c r="I118" s="167"/>
      <c r="J118" s="167"/>
      <c r="K118" s="168">
        <v>2080000</v>
      </c>
      <c r="L118" s="168"/>
      <c r="M118" s="168"/>
      <c r="N118" s="168">
        <v>2163200</v>
      </c>
      <c r="O118" s="168"/>
      <c r="P118" s="168"/>
      <c r="Q118" s="69"/>
    </row>
    <row r="119" spans="1:17" ht="18.75" customHeight="1">
      <c r="A119" s="85"/>
      <c r="B119" s="34" t="s">
        <v>545</v>
      </c>
      <c r="C119" s="35" t="s">
        <v>424</v>
      </c>
      <c r="D119" s="42" t="s">
        <v>392</v>
      </c>
      <c r="E119" s="40" t="s">
        <v>391</v>
      </c>
      <c r="F119" s="35" t="s">
        <v>146</v>
      </c>
      <c r="G119" s="35" t="s">
        <v>424</v>
      </c>
      <c r="H119" s="167">
        <v>100000</v>
      </c>
      <c r="I119" s="167"/>
      <c r="J119" s="167"/>
      <c r="K119" s="168">
        <v>100000</v>
      </c>
      <c r="L119" s="168"/>
      <c r="M119" s="168"/>
      <c r="N119" s="168">
        <v>100000</v>
      </c>
      <c r="O119" s="168"/>
      <c r="P119" s="168"/>
      <c r="Q119" s="69"/>
    </row>
    <row r="120" spans="1:17" ht="18.75" customHeight="1">
      <c r="A120" s="85"/>
      <c r="B120" s="34" t="s">
        <v>545</v>
      </c>
      <c r="C120" s="35" t="s">
        <v>424</v>
      </c>
      <c r="D120" s="42" t="s">
        <v>393</v>
      </c>
      <c r="E120" s="40" t="s">
        <v>391</v>
      </c>
      <c r="F120" s="35" t="s">
        <v>146</v>
      </c>
      <c r="G120" s="35" t="s">
        <v>424</v>
      </c>
      <c r="H120" s="167">
        <v>100000</v>
      </c>
      <c r="I120" s="167"/>
      <c r="J120" s="167"/>
      <c r="K120" s="168"/>
      <c r="L120" s="168"/>
      <c r="M120" s="168"/>
      <c r="N120" s="168"/>
      <c r="O120" s="168"/>
      <c r="P120" s="168"/>
      <c r="Q120" s="69"/>
    </row>
    <row r="121" spans="1:17" ht="18.75" customHeight="1">
      <c r="A121" s="85"/>
      <c r="B121" s="34" t="s">
        <v>545</v>
      </c>
      <c r="C121" s="35" t="s">
        <v>424</v>
      </c>
      <c r="D121" s="42" t="s">
        <v>395</v>
      </c>
      <c r="E121" s="40" t="s">
        <v>391</v>
      </c>
      <c r="F121" s="35" t="s">
        <v>146</v>
      </c>
      <c r="G121" s="35" t="s">
        <v>424</v>
      </c>
      <c r="H121" s="167">
        <v>20000</v>
      </c>
      <c r="I121" s="167"/>
      <c r="J121" s="167"/>
      <c r="K121" s="168">
        <v>20000</v>
      </c>
      <c r="L121" s="168"/>
      <c r="M121" s="168"/>
      <c r="N121" s="168">
        <v>20000</v>
      </c>
      <c r="O121" s="168"/>
      <c r="P121" s="168"/>
      <c r="Q121" s="69"/>
    </row>
    <row r="122" spans="1:17" ht="18.75" customHeight="1">
      <c r="A122" s="85"/>
      <c r="B122" s="34" t="s">
        <v>545</v>
      </c>
      <c r="C122" s="35" t="s">
        <v>424</v>
      </c>
      <c r="D122" s="38"/>
      <c r="E122" s="40" t="s">
        <v>426</v>
      </c>
      <c r="F122" s="35" t="s">
        <v>146</v>
      </c>
      <c r="G122" s="35" t="s">
        <v>424</v>
      </c>
      <c r="H122" s="167">
        <v>50000</v>
      </c>
      <c r="I122" s="167"/>
      <c r="J122" s="167"/>
      <c r="K122" s="168"/>
      <c r="L122" s="168"/>
      <c r="M122" s="168"/>
      <c r="N122" s="168"/>
      <c r="O122" s="168"/>
      <c r="P122" s="168"/>
      <c r="Q122" s="69"/>
    </row>
    <row r="123" spans="1:17" ht="18.75" customHeight="1">
      <c r="A123" s="85"/>
      <c r="B123" s="34" t="s">
        <v>546</v>
      </c>
      <c r="C123" s="35" t="s">
        <v>427</v>
      </c>
      <c r="D123" s="36" t="s">
        <v>377</v>
      </c>
      <c r="E123" s="40" t="s">
        <v>428</v>
      </c>
      <c r="F123" s="35" t="s">
        <v>146</v>
      </c>
      <c r="G123" s="35" t="s">
        <v>427</v>
      </c>
      <c r="H123" s="167">
        <v>2645924</v>
      </c>
      <c r="I123" s="167"/>
      <c r="J123" s="167"/>
      <c r="K123" s="168">
        <v>2751760.96</v>
      </c>
      <c r="L123" s="168"/>
      <c r="M123" s="168"/>
      <c r="N123" s="168">
        <v>2861831.4</v>
      </c>
      <c r="O123" s="168"/>
      <c r="P123" s="168"/>
      <c r="Q123" s="69"/>
    </row>
    <row r="124" spans="1:17" ht="18.75" customHeight="1">
      <c r="A124" s="85"/>
      <c r="B124" s="34" t="s">
        <v>546</v>
      </c>
      <c r="C124" s="35" t="s">
        <v>427</v>
      </c>
      <c r="D124" s="38"/>
      <c r="E124" s="40" t="s">
        <v>429</v>
      </c>
      <c r="F124" s="35" t="s">
        <v>146</v>
      </c>
      <c r="G124" s="35" t="s">
        <v>427</v>
      </c>
      <c r="H124" s="167">
        <v>189100</v>
      </c>
      <c r="I124" s="167"/>
      <c r="J124" s="167"/>
      <c r="K124" s="168"/>
      <c r="L124" s="168"/>
      <c r="M124" s="168"/>
      <c r="N124" s="168"/>
      <c r="O124" s="168"/>
      <c r="P124" s="168"/>
      <c r="Q124" s="69"/>
    </row>
    <row r="125" spans="1:17" ht="18.75" customHeight="1">
      <c r="A125" s="85"/>
      <c r="B125" s="34" t="s">
        <v>547</v>
      </c>
      <c r="C125" s="35" t="s">
        <v>408</v>
      </c>
      <c r="D125" s="36" t="s">
        <v>377</v>
      </c>
      <c r="E125" s="40" t="s">
        <v>409</v>
      </c>
      <c r="F125" s="35" t="s">
        <v>146</v>
      </c>
      <c r="G125" s="35" t="s">
        <v>408</v>
      </c>
      <c r="H125" s="167">
        <f>7386370.78-860000-33333.34</f>
        <v>6493037.4400000004</v>
      </c>
      <c r="I125" s="167"/>
      <c r="J125" s="167"/>
      <c r="K125" s="168">
        <v>8854442.3599999994</v>
      </c>
      <c r="L125" s="168"/>
      <c r="M125" s="168"/>
      <c r="N125" s="168">
        <v>9223121.0500000007</v>
      </c>
      <c r="O125" s="168"/>
      <c r="P125" s="168"/>
      <c r="Q125" s="69"/>
    </row>
    <row r="126" spans="1:17" ht="18.75" customHeight="1">
      <c r="A126" s="85"/>
      <c r="B126" s="34" t="s">
        <v>547</v>
      </c>
      <c r="C126" s="35" t="s">
        <v>408</v>
      </c>
      <c r="D126" s="42" t="s">
        <v>380</v>
      </c>
      <c r="E126" s="40" t="s">
        <v>409</v>
      </c>
      <c r="F126" s="35" t="s">
        <v>146</v>
      </c>
      <c r="G126" s="35" t="s">
        <v>408</v>
      </c>
      <c r="H126" s="167">
        <v>17973373.170000002</v>
      </c>
      <c r="I126" s="167"/>
      <c r="J126" s="167"/>
      <c r="K126" s="168">
        <v>16935840</v>
      </c>
      <c r="L126" s="168"/>
      <c r="M126" s="168"/>
      <c r="N126" s="168">
        <v>17613249.600000001</v>
      </c>
      <c r="O126" s="168"/>
      <c r="P126" s="168"/>
      <c r="Q126" s="69"/>
    </row>
    <row r="127" spans="1:17" ht="18.75" customHeight="1">
      <c r="A127" s="85"/>
      <c r="B127" s="34" t="s">
        <v>547</v>
      </c>
      <c r="C127" s="35" t="s">
        <v>408</v>
      </c>
      <c r="D127" s="42" t="s">
        <v>392</v>
      </c>
      <c r="E127" s="40" t="s">
        <v>391</v>
      </c>
      <c r="F127" s="35" t="s">
        <v>146</v>
      </c>
      <c r="G127" s="35" t="s">
        <v>408</v>
      </c>
      <c r="H127" s="167">
        <f>1794000-200000</f>
        <v>1594000</v>
      </c>
      <c r="I127" s="167"/>
      <c r="J127" s="167"/>
      <c r="K127" s="168">
        <v>3477900</v>
      </c>
      <c r="L127" s="168"/>
      <c r="M127" s="168"/>
      <c r="N127" s="168">
        <v>3687300</v>
      </c>
      <c r="O127" s="168"/>
      <c r="P127" s="168"/>
      <c r="Q127" s="69"/>
    </row>
    <row r="128" spans="1:17" ht="18.75" customHeight="1">
      <c r="A128" s="85"/>
      <c r="B128" s="34" t="s">
        <v>547</v>
      </c>
      <c r="C128" s="35" t="s">
        <v>408</v>
      </c>
      <c r="D128" s="42" t="s">
        <v>393</v>
      </c>
      <c r="E128" s="40" t="s">
        <v>391</v>
      </c>
      <c r="F128" s="35" t="s">
        <v>146</v>
      </c>
      <c r="G128" s="35" t="s">
        <v>408</v>
      </c>
      <c r="H128" s="167">
        <v>1100000</v>
      </c>
      <c r="I128" s="167"/>
      <c r="J128" s="167"/>
      <c r="K128" s="168"/>
      <c r="L128" s="168"/>
      <c r="M128" s="168"/>
      <c r="N128" s="168"/>
      <c r="O128" s="168"/>
      <c r="P128" s="168"/>
      <c r="Q128" s="69"/>
    </row>
    <row r="129" spans="1:17" ht="18.75" customHeight="1">
      <c r="A129" s="85"/>
      <c r="B129" s="34" t="s">
        <v>547</v>
      </c>
      <c r="C129" s="35" t="s">
        <v>408</v>
      </c>
      <c r="D129" s="42" t="s">
        <v>564</v>
      </c>
      <c r="E129" s="40" t="s">
        <v>391</v>
      </c>
      <c r="F129" s="35" t="s">
        <v>146</v>
      </c>
      <c r="G129" s="35" t="s">
        <v>408</v>
      </c>
      <c r="H129" s="167">
        <v>333333.34000000003</v>
      </c>
      <c r="I129" s="167"/>
      <c r="J129" s="167"/>
      <c r="K129" s="168"/>
      <c r="L129" s="168"/>
      <c r="M129" s="168"/>
      <c r="N129" s="168"/>
      <c r="O129" s="168"/>
      <c r="P129" s="168"/>
      <c r="Q129" s="69"/>
    </row>
    <row r="130" spans="1:17" ht="18.75" customHeight="1">
      <c r="A130" s="85"/>
      <c r="B130" s="34" t="s">
        <v>547</v>
      </c>
      <c r="C130" s="35" t="s">
        <v>408</v>
      </c>
      <c r="D130" s="42" t="s">
        <v>395</v>
      </c>
      <c r="E130" s="40" t="s">
        <v>391</v>
      </c>
      <c r="F130" s="35" t="s">
        <v>146</v>
      </c>
      <c r="G130" s="35" t="s">
        <v>408</v>
      </c>
      <c r="H130" s="167">
        <v>50000</v>
      </c>
      <c r="I130" s="167"/>
      <c r="J130" s="167"/>
      <c r="K130" s="168">
        <v>58100</v>
      </c>
      <c r="L130" s="168"/>
      <c r="M130" s="168"/>
      <c r="N130" s="168">
        <v>66500</v>
      </c>
      <c r="O130" s="168"/>
      <c r="P130" s="168"/>
      <c r="Q130" s="69"/>
    </row>
    <row r="131" spans="1:17" ht="18.75" customHeight="1">
      <c r="A131" s="85"/>
      <c r="B131" s="34" t="s">
        <v>547</v>
      </c>
      <c r="C131" s="35" t="s">
        <v>408</v>
      </c>
      <c r="D131" s="38"/>
      <c r="E131" s="40" t="s">
        <v>410</v>
      </c>
      <c r="F131" s="35" t="s">
        <v>146</v>
      </c>
      <c r="G131" s="35" t="s">
        <v>408</v>
      </c>
      <c r="H131" s="167">
        <v>2679856.42</v>
      </c>
      <c r="I131" s="167"/>
      <c r="J131" s="167"/>
      <c r="K131" s="168"/>
      <c r="L131" s="168"/>
      <c r="M131" s="168"/>
      <c r="N131" s="168"/>
      <c r="O131" s="168"/>
      <c r="P131" s="168"/>
      <c r="Q131" s="69"/>
    </row>
    <row r="132" spans="1:17" ht="18.75" customHeight="1">
      <c r="A132" s="85"/>
      <c r="B132" s="34" t="s">
        <v>547</v>
      </c>
      <c r="C132" s="35" t="s">
        <v>430</v>
      </c>
      <c r="D132" s="36" t="s">
        <v>377</v>
      </c>
      <c r="E132" s="40" t="s">
        <v>431</v>
      </c>
      <c r="F132" s="35" t="s">
        <v>146</v>
      </c>
      <c r="G132" s="35" t="s">
        <v>430</v>
      </c>
      <c r="H132" s="167">
        <v>90000</v>
      </c>
      <c r="I132" s="167"/>
      <c r="J132" s="167"/>
      <c r="K132" s="168">
        <v>93600</v>
      </c>
      <c r="L132" s="168"/>
      <c r="M132" s="168"/>
      <c r="N132" s="168">
        <v>97344</v>
      </c>
      <c r="O132" s="168"/>
      <c r="P132" s="168"/>
      <c r="Q132" s="69"/>
    </row>
    <row r="133" spans="1:17" ht="18.75" customHeight="1">
      <c r="A133" s="85"/>
      <c r="B133" s="34" t="s">
        <v>548</v>
      </c>
      <c r="C133" s="35" t="s">
        <v>432</v>
      </c>
      <c r="D133" s="36" t="s">
        <v>377</v>
      </c>
      <c r="E133" s="40" t="s">
        <v>433</v>
      </c>
      <c r="F133" s="35" t="s">
        <v>146</v>
      </c>
      <c r="G133" s="35" t="s">
        <v>432</v>
      </c>
      <c r="H133" s="167">
        <v>968210</v>
      </c>
      <c r="I133" s="167"/>
      <c r="J133" s="167"/>
      <c r="K133" s="168">
        <v>1023360</v>
      </c>
      <c r="L133" s="168"/>
      <c r="M133" s="168"/>
      <c r="N133" s="168">
        <v>1064294.3999999999</v>
      </c>
      <c r="O133" s="168"/>
      <c r="P133" s="168"/>
      <c r="Q133" s="69"/>
    </row>
    <row r="134" spans="1:17" ht="18.75" customHeight="1">
      <c r="A134" s="85"/>
      <c r="B134" s="34" t="s">
        <v>548</v>
      </c>
      <c r="C134" s="35" t="s">
        <v>432</v>
      </c>
      <c r="D134" s="42" t="s">
        <v>380</v>
      </c>
      <c r="E134" s="40" t="s">
        <v>433</v>
      </c>
      <c r="F134" s="35" t="s">
        <v>146</v>
      </c>
      <c r="G134" s="35" t="s">
        <v>432</v>
      </c>
      <c r="H134" s="167">
        <f>400000+200000</f>
        <v>600000</v>
      </c>
      <c r="I134" s="167"/>
      <c r="J134" s="167"/>
      <c r="K134" s="168">
        <v>416000</v>
      </c>
      <c r="L134" s="168"/>
      <c r="M134" s="168"/>
      <c r="N134" s="168">
        <v>432640</v>
      </c>
      <c r="O134" s="168"/>
      <c r="P134" s="168"/>
      <c r="Q134" s="69"/>
    </row>
    <row r="135" spans="1:17" ht="18.75" customHeight="1">
      <c r="A135" s="85"/>
      <c r="B135" s="34" t="s">
        <v>548</v>
      </c>
      <c r="C135" s="35" t="s">
        <v>432</v>
      </c>
      <c r="D135" s="42" t="s">
        <v>393</v>
      </c>
      <c r="E135" s="40" t="s">
        <v>391</v>
      </c>
      <c r="F135" s="35" t="s">
        <v>146</v>
      </c>
      <c r="G135" s="35" t="s">
        <v>432</v>
      </c>
      <c r="H135" s="167">
        <v>100000</v>
      </c>
      <c r="I135" s="167"/>
      <c r="J135" s="167"/>
      <c r="K135" s="168"/>
      <c r="L135" s="168"/>
      <c r="M135" s="168"/>
      <c r="N135" s="168"/>
      <c r="O135" s="168"/>
      <c r="P135" s="168"/>
      <c r="Q135" s="69"/>
    </row>
    <row r="136" spans="1:17" ht="18.75" customHeight="1">
      <c r="A136" s="85"/>
      <c r="B136" s="34" t="s">
        <v>548</v>
      </c>
      <c r="C136" s="35" t="s">
        <v>432</v>
      </c>
      <c r="D136" s="42" t="s">
        <v>398</v>
      </c>
      <c r="E136" s="40" t="s">
        <v>391</v>
      </c>
      <c r="F136" s="35" t="s">
        <v>146</v>
      </c>
      <c r="G136" s="35" t="s">
        <v>432</v>
      </c>
      <c r="H136" s="167">
        <v>315790</v>
      </c>
      <c r="I136" s="167"/>
      <c r="J136" s="167"/>
      <c r="K136" s="168"/>
      <c r="L136" s="168"/>
      <c r="M136" s="168"/>
      <c r="N136" s="168"/>
      <c r="O136" s="168"/>
      <c r="P136" s="168"/>
      <c r="Q136" s="69"/>
    </row>
    <row r="137" spans="1:17" ht="18.75" customHeight="1">
      <c r="A137" s="85"/>
      <c r="B137" s="34" t="s">
        <v>548</v>
      </c>
      <c r="C137" s="35" t="s">
        <v>432</v>
      </c>
      <c r="D137" s="38"/>
      <c r="E137" s="40" t="s">
        <v>434</v>
      </c>
      <c r="F137" s="35" t="s">
        <v>146</v>
      </c>
      <c r="G137" s="35" t="s">
        <v>432</v>
      </c>
      <c r="H137" s="167">
        <v>250000</v>
      </c>
      <c r="I137" s="167"/>
      <c r="J137" s="167"/>
      <c r="K137" s="168"/>
      <c r="L137" s="168"/>
      <c r="M137" s="168"/>
      <c r="N137" s="168"/>
      <c r="O137" s="168"/>
      <c r="P137" s="168"/>
      <c r="Q137" s="69"/>
    </row>
    <row r="138" spans="1:17" ht="18.75" customHeight="1">
      <c r="A138" s="85"/>
      <c r="B138" s="34" t="s">
        <v>549</v>
      </c>
      <c r="C138" s="35" t="s">
        <v>559</v>
      </c>
      <c r="D138" s="36" t="s">
        <v>377</v>
      </c>
      <c r="E138" s="40" t="s">
        <v>560</v>
      </c>
      <c r="F138" s="35" t="s">
        <v>146</v>
      </c>
      <c r="G138" s="35" t="s">
        <v>559</v>
      </c>
      <c r="H138" s="167">
        <v>40000</v>
      </c>
      <c r="I138" s="167"/>
      <c r="J138" s="167"/>
      <c r="K138" s="168"/>
      <c r="L138" s="168"/>
      <c r="M138" s="168"/>
      <c r="N138" s="168"/>
      <c r="O138" s="168"/>
      <c r="P138" s="168"/>
      <c r="Q138" s="69"/>
    </row>
    <row r="139" spans="1:17" ht="18.75" customHeight="1">
      <c r="A139" s="85"/>
      <c r="B139" s="34" t="s">
        <v>549</v>
      </c>
      <c r="C139" s="35" t="s">
        <v>559</v>
      </c>
      <c r="D139" s="42"/>
      <c r="E139" s="40" t="s">
        <v>561</v>
      </c>
      <c r="F139" s="35" t="s">
        <v>146</v>
      </c>
      <c r="G139" s="35" t="s">
        <v>559</v>
      </c>
      <c r="H139" s="167">
        <v>20000</v>
      </c>
      <c r="I139" s="167"/>
      <c r="J139" s="167"/>
      <c r="K139" s="168"/>
      <c r="L139" s="168"/>
      <c r="M139" s="168"/>
      <c r="N139" s="168"/>
      <c r="O139" s="168"/>
      <c r="P139" s="168"/>
      <c r="Q139" s="69"/>
    </row>
    <row r="140" spans="1:17" ht="18.75" customHeight="1">
      <c r="A140" s="85"/>
      <c r="B140" s="34" t="s">
        <v>549</v>
      </c>
      <c r="C140" s="35" t="s">
        <v>435</v>
      </c>
      <c r="D140" s="42" t="s">
        <v>380</v>
      </c>
      <c r="E140" s="40" t="s">
        <v>436</v>
      </c>
      <c r="F140" s="35" t="s">
        <v>146</v>
      </c>
      <c r="G140" s="35" t="s">
        <v>435</v>
      </c>
      <c r="H140" s="167">
        <v>700000</v>
      </c>
      <c r="I140" s="167"/>
      <c r="J140" s="167"/>
      <c r="K140" s="168">
        <v>428000</v>
      </c>
      <c r="L140" s="168"/>
      <c r="M140" s="168"/>
      <c r="N140" s="168">
        <v>445120</v>
      </c>
      <c r="O140" s="168"/>
      <c r="P140" s="168"/>
      <c r="Q140" s="69"/>
    </row>
    <row r="141" spans="1:17" ht="18.75" customHeight="1">
      <c r="A141" s="85"/>
      <c r="B141" s="34" t="s">
        <v>549</v>
      </c>
      <c r="C141" s="35" t="s">
        <v>435</v>
      </c>
      <c r="D141" s="42" t="s">
        <v>392</v>
      </c>
      <c r="E141" s="40" t="s">
        <v>391</v>
      </c>
      <c r="F141" s="35" t="s">
        <v>146</v>
      </c>
      <c r="G141" s="35" t="s">
        <v>435</v>
      </c>
      <c r="H141" s="167">
        <f>30000+150000</f>
        <v>180000</v>
      </c>
      <c r="I141" s="167"/>
      <c r="J141" s="167"/>
      <c r="K141" s="168">
        <v>30000</v>
      </c>
      <c r="L141" s="168"/>
      <c r="M141" s="168"/>
      <c r="N141" s="168">
        <v>30000</v>
      </c>
      <c r="O141" s="168"/>
      <c r="P141" s="168"/>
      <c r="Q141" s="69"/>
    </row>
    <row r="142" spans="1:17" ht="18.75" customHeight="1">
      <c r="A142" s="85"/>
      <c r="B142" s="34" t="s">
        <v>549</v>
      </c>
      <c r="C142" s="35" t="s">
        <v>435</v>
      </c>
      <c r="D142" s="42" t="s">
        <v>393</v>
      </c>
      <c r="E142" s="40" t="s">
        <v>391</v>
      </c>
      <c r="F142" s="35" t="s">
        <v>146</v>
      </c>
      <c r="G142" s="35" t="s">
        <v>435</v>
      </c>
      <c r="H142" s="167">
        <v>100000</v>
      </c>
      <c r="I142" s="167"/>
      <c r="J142" s="167"/>
      <c r="K142" s="168"/>
      <c r="L142" s="168"/>
      <c r="M142" s="168"/>
      <c r="N142" s="168"/>
      <c r="O142" s="168"/>
      <c r="P142" s="168"/>
      <c r="Q142" s="69"/>
    </row>
    <row r="143" spans="1:17" ht="18.75" customHeight="1">
      <c r="A143" s="85"/>
      <c r="B143" s="34" t="s">
        <v>549</v>
      </c>
      <c r="C143" s="35" t="s">
        <v>435</v>
      </c>
      <c r="D143" s="42" t="s">
        <v>395</v>
      </c>
      <c r="E143" s="40" t="s">
        <v>391</v>
      </c>
      <c r="F143" s="35" t="s">
        <v>146</v>
      </c>
      <c r="G143" s="35" t="s">
        <v>435</v>
      </c>
      <c r="H143" s="167">
        <v>30000</v>
      </c>
      <c r="I143" s="167"/>
      <c r="J143" s="167"/>
      <c r="K143" s="168">
        <v>30000</v>
      </c>
      <c r="L143" s="168"/>
      <c r="M143" s="168"/>
      <c r="N143" s="168">
        <v>30000</v>
      </c>
      <c r="O143" s="168"/>
      <c r="P143" s="168"/>
      <c r="Q143" s="69"/>
    </row>
    <row r="144" spans="1:17" ht="18.75" customHeight="1">
      <c r="A144" s="85"/>
      <c r="B144" s="34" t="s">
        <v>549</v>
      </c>
      <c r="C144" s="35" t="s">
        <v>435</v>
      </c>
      <c r="D144" s="38"/>
      <c r="E144" s="40" t="s">
        <v>437</v>
      </c>
      <c r="F144" s="35" t="s">
        <v>146</v>
      </c>
      <c r="G144" s="35" t="s">
        <v>435</v>
      </c>
      <c r="H144" s="167">
        <v>2900000</v>
      </c>
      <c r="I144" s="167"/>
      <c r="J144" s="167"/>
      <c r="K144" s="168"/>
      <c r="L144" s="168"/>
      <c r="M144" s="168"/>
      <c r="N144" s="168"/>
      <c r="O144" s="168"/>
      <c r="P144" s="168"/>
      <c r="Q144" s="69"/>
    </row>
    <row r="145" spans="1:17" ht="18.75" customHeight="1">
      <c r="A145" s="85"/>
      <c r="B145" s="34" t="s">
        <v>549</v>
      </c>
      <c r="C145" s="35" t="s">
        <v>438</v>
      </c>
      <c r="D145" s="36" t="s">
        <v>377</v>
      </c>
      <c r="E145" s="40" t="s">
        <v>439</v>
      </c>
      <c r="F145" s="35" t="s">
        <v>146</v>
      </c>
      <c r="G145" s="35" t="s">
        <v>438</v>
      </c>
      <c r="H145" s="167">
        <v>180000</v>
      </c>
      <c r="I145" s="167"/>
      <c r="J145" s="167"/>
      <c r="K145" s="168">
        <v>187200</v>
      </c>
      <c r="L145" s="168"/>
      <c r="M145" s="168"/>
      <c r="N145" s="168">
        <v>194688</v>
      </c>
      <c r="O145" s="168"/>
      <c r="P145" s="168"/>
      <c r="Q145" s="69"/>
    </row>
    <row r="146" spans="1:17" ht="18.75" customHeight="1">
      <c r="A146" s="85"/>
      <c r="B146" s="34" t="s">
        <v>549</v>
      </c>
      <c r="C146" s="35" t="s">
        <v>440</v>
      </c>
      <c r="D146" s="36" t="s">
        <v>377</v>
      </c>
      <c r="E146" s="40" t="s">
        <v>441</v>
      </c>
      <c r="F146" s="35" t="s">
        <v>146</v>
      </c>
      <c r="G146" s="35" t="s">
        <v>440</v>
      </c>
      <c r="H146" s="167">
        <f>60000+600000</f>
        <v>660000</v>
      </c>
      <c r="I146" s="167"/>
      <c r="J146" s="167"/>
      <c r="K146" s="168">
        <v>104000</v>
      </c>
      <c r="L146" s="168"/>
      <c r="M146" s="168"/>
      <c r="N146" s="168">
        <v>108160</v>
      </c>
      <c r="O146" s="168"/>
      <c r="P146" s="168"/>
      <c r="Q146" s="69"/>
    </row>
    <row r="147" spans="1:17" ht="18.75" customHeight="1">
      <c r="A147" s="85"/>
      <c r="B147" s="34" t="s">
        <v>549</v>
      </c>
      <c r="C147" s="35" t="s">
        <v>440</v>
      </c>
      <c r="D147" s="38"/>
      <c r="E147" s="40" t="s">
        <v>453</v>
      </c>
      <c r="F147" s="35" t="s">
        <v>146</v>
      </c>
      <c r="G147" s="35" t="s">
        <v>440</v>
      </c>
      <c r="H147" s="167">
        <v>130000</v>
      </c>
      <c r="I147" s="167"/>
      <c r="J147" s="167"/>
      <c r="K147" s="168"/>
      <c r="L147" s="168"/>
      <c r="M147" s="168"/>
      <c r="N147" s="168"/>
      <c r="O147" s="168"/>
      <c r="P147" s="168"/>
      <c r="Q147" s="69"/>
    </row>
    <row r="148" spans="1:17" ht="18.75" customHeight="1">
      <c r="A148" s="85"/>
      <c r="B148" s="34" t="s">
        <v>549</v>
      </c>
      <c r="C148" s="35" t="s">
        <v>442</v>
      </c>
      <c r="D148" s="36" t="s">
        <v>377</v>
      </c>
      <c r="E148" s="40" t="s">
        <v>443</v>
      </c>
      <c r="F148" s="35" t="s">
        <v>146</v>
      </c>
      <c r="G148" s="35" t="s">
        <v>442</v>
      </c>
      <c r="H148" s="167">
        <v>60000</v>
      </c>
      <c r="I148" s="167"/>
      <c r="J148" s="167"/>
      <c r="K148" s="168">
        <v>62400</v>
      </c>
      <c r="L148" s="168"/>
      <c r="M148" s="168"/>
      <c r="N148" s="168">
        <v>64896</v>
      </c>
      <c r="O148" s="168"/>
      <c r="P148" s="168"/>
      <c r="Q148" s="69"/>
    </row>
    <row r="149" spans="1:17" ht="18.75" customHeight="1">
      <c r="A149" s="85"/>
      <c r="B149" s="34" t="s">
        <v>549</v>
      </c>
      <c r="C149" s="35" t="s">
        <v>442</v>
      </c>
      <c r="D149" s="38"/>
      <c r="E149" s="40" t="s">
        <v>444</v>
      </c>
      <c r="F149" s="35" t="s">
        <v>146</v>
      </c>
      <c r="G149" s="35" t="s">
        <v>442</v>
      </c>
      <c r="H149" s="167">
        <v>100000</v>
      </c>
      <c r="I149" s="167"/>
      <c r="J149" s="167"/>
      <c r="K149" s="168"/>
      <c r="L149" s="168"/>
      <c r="M149" s="168"/>
      <c r="N149" s="168"/>
      <c r="O149" s="168"/>
      <c r="P149" s="168"/>
      <c r="Q149" s="69"/>
    </row>
    <row r="150" spans="1:17" ht="18.75" customHeight="1">
      <c r="A150" s="85"/>
      <c r="B150" s="34" t="s">
        <v>549</v>
      </c>
      <c r="C150" s="35" t="s">
        <v>445</v>
      </c>
      <c r="D150" s="36" t="s">
        <v>377</v>
      </c>
      <c r="E150" s="40" t="s">
        <v>446</v>
      </c>
      <c r="F150" s="35" t="s">
        <v>146</v>
      </c>
      <c r="G150" s="35" t="s">
        <v>445</v>
      </c>
      <c r="H150" s="167">
        <f>380000+200000</f>
        <v>580000</v>
      </c>
      <c r="I150" s="167"/>
      <c r="J150" s="167"/>
      <c r="K150" s="168">
        <v>395200</v>
      </c>
      <c r="L150" s="168"/>
      <c r="M150" s="168"/>
      <c r="N150" s="168">
        <v>411008</v>
      </c>
      <c r="O150" s="168"/>
      <c r="P150" s="168"/>
      <c r="Q150" s="69"/>
    </row>
    <row r="151" spans="1:17" ht="18.75" customHeight="1">
      <c r="A151" s="85"/>
      <c r="B151" s="34" t="s">
        <v>549</v>
      </c>
      <c r="C151" s="35" t="s">
        <v>445</v>
      </c>
      <c r="D151" s="42" t="s">
        <v>380</v>
      </c>
      <c r="E151" s="40" t="s">
        <v>446</v>
      </c>
      <c r="F151" s="35" t="s">
        <v>146</v>
      </c>
      <c r="G151" s="35" t="s">
        <v>445</v>
      </c>
      <c r="H151" s="167">
        <f>250000+200000</f>
        <v>450000</v>
      </c>
      <c r="I151" s="167"/>
      <c r="J151" s="167"/>
      <c r="K151" s="168">
        <v>260000</v>
      </c>
      <c r="L151" s="168"/>
      <c r="M151" s="168"/>
      <c r="N151" s="168">
        <v>270400</v>
      </c>
      <c r="O151" s="168"/>
      <c r="P151" s="168"/>
      <c r="Q151" s="69"/>
    </row>
    <row r="152" spans="1:17" ht="18.75" customHeight="1">
      <c r="A152" s="85"/>
      <c r="B152" s="34" t="s">
        <v>549</v>
      </c>
      <c r="C152" s="35" t="s">
        <v>445</v>
      </c>
      <c r="D152" s="42" t="s">
        <v>392</v>
      </c>
      <c r="E152" s="40" t="s">
        <v>391</v>
      </c>
      <c r="F152" s="35" t="s">
        <v>146</v>
      </c>
      <c r="G152" s="35" t="s">
        <v>445</v>
      </c>
      <c r="H152" s="167">
        <f>10000+200000</f>
        <v>210000</v>
      </c>
      <c r="I152" s="167"/>
      <c r="J152" s="167"/>
      <c r="K152" s="168">
        <v>10000</v>
      </c>
      <c r="L152" s="168"/>
      <c r="M152" s="168"/>
      <c r="N152" s="168">
        <v>10000</v>
      </c>
      <c r="O152" s="168"/>
      <c r="P152" s="168"/>
      <c r="Q152" s="69"/>
    </row>
    <row r="153" spans="1:17" ht="18.75" customHeight="1">
      <c r="A153" s="85"/>
      <c r="B153" s="34" t="s">
        <v>549</v>
      </c>
      <c r="C153" s="35" t="s">
        <v>445</v>
      </c>
      <c r="D153" s="42" t="s">
        <v>393</v>
      </c>
      <c r="E153" s="40" t="s">
        <v>391</v>
      </c>
      <c r="F153" s="35" t="s">
        <v>146</v>
      </c>
      <c r="G153" s="35" t="s">
        <v>445</v>
      </c>
      <c r="H153" s="167">
        <v>100000</v>
      </c>
      <c r="I153" s="167"/>
      <c r="J153" s="167"/>
      <c r="K153" s="168"/>
      <c r="L153" s="168"/>
      <c r="M153" s="168"/>
      <c r="N153" s="168"/>
      <c r="O153" s="168"/>
      <c r="P153" s="168"/>
      <c r="Q153" s="69"/>
    </row>
    <row r="154" spans="1:17" ht="18.75" customHeight="1">
      <c r="A154" s="85"/>
      <c r="B154" s="34" t="s">
        <v>549</v>
      </c>
      <c r="C154" s="35" t="s">
        <v>445</v>
      </c>
      <c r="D154" s="42" t="s">
        <v>395</v>
      </c>
      <c r="E154" s="40" t="s">
        <v>391</v>
      </c>
      <c r="F154" s="35" t="s">
        <v>146</v>
      </c>
      <c r="G154" s="35" t="s">
        <v>445</v>
      </c>
      <c r="H154" s="167">
        <v>20000</v>
      </c>
      <c r="I154" s="167"/>
      <c r="J154" s="167"/>
      <c r="K154" s="168">
        <v>20000</v>
      </c>
      <c r="L154" s="168"/>
      <c r="M154" s="168"/>
      <c r="N154" s="168">
        <v>20000</v>
      </c>
      <c r="O154" s="168"/>
      <c r="P154" s="168"/>
      <c r="Q154" s="69"/>
    </row>
    <row r="155" spans="1:17" ht="18.75" customHeight="1">
      <c r="A155" s="85"/>
      <c r="B155" s="34" t="s">
        <v>549</v>
      </c>
      <c r="C155" s="35" t="s">
        <v>445</v>
      </c>
      <c r="D155" s="38"/>
      <c r="E155" s="40" t="s">
        <v>447</v>
      </c>
      <c r="F155" s="35" t="s">
        <v>146</v>
      </c>
      <c r="G155" s="35" t="s">
        <v>445</v>
      </c>
      <c r="H155" s="167">
        <v>250000</v>
      </c>
      <c r="I155" s="167"/>
      <c r="J155" s="167"/>
      <c r="K155" s="168"/>
      <c r="L155" s="168"/>
      <c r="M155" s="168"/>
      <c r="N155" s="168"/>
      <c r="O155" s="168"/>
      <c r="P155" s="168"/>
      <c r="Q155" s="69"/>
    </row>
    <row r="156" spans="1:17" ht="18.75" customHeight="1">
      <c r="A156" s="85"/>
      <c r="B156" s="34" t="s">
        <v>549</v>
      </c>
      <c r="C156" s="35" t="s">
        <v>445</v>
      </c>
      <c r="D156" s="42"/>
      <c r="E156" s="40" t="s">
        <v>448</v>
      </c>
      <c r="F156" s="35" t="s">
        <v>146</v>
      </c>
      <c r="G156" s="35" t="s">
        <v>445</v>
      </c>
      <c r="H156" s="167">
        <v>50000</v>
      </c>
      <c r="I156" s="167"/>
      <c r="J156" s="167"/>
      <c r="K156" s="168"/>
      <c r="L156" s="168"/>
      <c r="M156" s="168"/>
      <c r="N156" s="168"/>
      <c r="O156" s="168"/>
      <c r="P156" s="168"/>
      <c r="Q156" s="69"/>
    </row>
    <row r="157" spans="1:17" ht="18.75" customHeight="1">
      <c r="A157" s="85"/>
      <c r="B157" s="34" t="s">
        <v>549</v>
      </c>
      <c r="C157" s="35" t="s">
        <v>449</v>
      </c>
      <c r="D157" s="36" t="s">
        <v>377</v>
      </c>
      <c r="E157" s="40" t="s">
        <v>450</v>
      </c>
      <c r="F157" s="35" t="s">
        <v>146</v>
      </c>
      <c r="G157" s="35" t="s">
        <v>449</v>
      </c>
      <c r="H157" s="167">
        <v>35000</v>
      </c>
      <c r="I157" s="167"/>
      <c r="J157" s="167"/>
      <c r="K157" s="168">
        <v>36400</v>
      </c>
      <c r="L157" s="168"/>
      <c r="M157" s="168"/>
      <c r="N157" s="168">
        <v>37856</v>
      </c>
      <c r="O157" s="168"/>
      <c r="P157" s="168"/>
      <c r="Q157" s="69"/>
    </row>
    <row r="158" spans="1:17" ht="18.75" customHeight="1">
      <c r="A158" s="85"/>
      <c r="B158" s="34" t="s">
        <v>549</v>
      </c>
      <c r="C158" s="35" t="s">
        <v>449</v>
      </c>
      <c r="D158" s="42" t="s">
        <v>380</v>
      </c>
      <c r="E158" s="40" t="s">
        <v>450</v>
      </c>
      <c r="F158" s="35" t="s">
        <v>146</v>
      </c>
      <c r="G158" s="35" t="s">
        <v>449</v>
      </c>
      <c r="H158" s="167">
        <f>15494000-400000</f>
        <v>15094000</v>
      </c>
      <c r="I158" s="167"/>
      <c r="J158" s="167"/>
      <c r="K158" s="168">
        <v>7377760</v>
      </c>
      <c r="L158" s="168"/>
      <c r="M158" s="168"/>
      <c r="N158" s="168">
        <v>7672870.4000000004</v>
      </c>
      <c r="O158" s="168"/>
      <c r="P158" s="168"/>
      <c r="Q158" s="69"/>
    </row>
    <row r="159" spans="1:17" ht="18.75" customHeight="1">
      <c r="A159" s="85"/>
      <c r="B159" s="34" t="s">
        <v>549</v>
      </c>
      <c r="C159" s="35" t="s">
        <v>449</v>
      </c>
      <c r="D159" s="42" t="s">
        <v>392</v>
      </c>
      <c r="E159" s="40" t="s">
        <v>391</v>
      </c>
      <c r="F159" s="35" t="s">
        <v>146</v>
      </c>
      <c r="G159" s="35" t="s">
        <v>449</v>
      </c>
      <c r="H159" s="167">
        <f>1516000-150000</f>
        <v>1366000</v>
      </c>
      <c r="I159" s="167"/>
      <c r="J159" s="167"/>
      <c r="K159" s="168">
        <v>1516000</v>
      </c>
      <c r="L159" s="168"/>
      <c r="M159" s="168"/>
      <c r="N159" s="168">
        <v>1516000</v>
      </c>
      <c r="O159" s="168"/>
      <c r="P159" s="168"/>
      <c r="Q159" s="69"/>
    </row>
    <row r="160" spans="1:17" ht="18.75" customHeight="1">
      <c r="A160" s="85"/>
      <c r="B160" s="34" t="s">
        <v>549</v>
      </c>
      <c r="C160" s="35" t="s">
        <v>449</v>
      </c>
      <c r="D160" s="42" t="s">
        <v>393</v>
      </c>
      <c r="E160" s="40" t="s">
        <v>391</v>
      </c>
      <c r="F160" s="35" t="s">
        <v>146</v>
      </c>
      <c r="G160" s="35" t="s">
        <v>449</v>
      </c>
      <c r="H160" s="167">
        <v>882600</v>
      </c>
      <c r="I160" s="167"/>
      <c r="J160" s="167"/>
      <c r="K160" s="168"/>
      <c r="L160" s="168"/>
      <c r="M160" s="168"/>
      <c r="N160" s="168"/>
      <c r="O160" s="168"/>
      <c r="P160" s="168"/>
      <c r="Q160" s="69"/>
    </row>
    <row r="161" spans="1:17" ht="18.75" customHeight="1">
      <c r="A161" s="85"/>
      <c r="B161" s="34" t="s">
        <v>549</v>
      </c>
      <c r="C161" s="35" t="s">
        <v>449</v>
      </c>
      <c r="D161" s="42" t="s">
        <v>395</v>
      </c>
      <c r="E161" s="40" t="s">
        <v>391</v>
      </c>
      <c r="F161" s="35" t="s">
        <v>146</v>
      </c>
      <c r="G161" s="35" t="s">
        <v>449</v>
      </c>
      <c r="H161" s="167">
        <v>62800</v>
      </c>
      <c r="I161" s="167"/>
      <c r="J161" s="167"/>
      <c r="K161" s="168">
        <v>62800</v>
      </c>
      <c r="L161" s="168"/>
      <c r="M161" s="168"/>
      <c r="N161" s="168">
        <v>62800</v>
      </c>
      <c r="O161" s="168"/>
      <c r="P161" s="168"/>
      <c r="Q161" s="69"/>
    </row>
    <row r="162" spans="1:17" ht="18.75" customHeight="1">
      <c r="A162" s="85"/>
      <c r="B162" s="34" t="s">
        <v>549</v>
      </c>
      <c r="C162" s="35" t="s">
        <v>449</v>
      </c>
      <c r="D162" s="42"/>
      <c r="E162" s="40" t="s">
        <v>451</v>
      </c>
      <c r="F162" s="35" t="s">
        <v>146</v>
      </c>
      <c r="G162" s="35" t="s">
        <v>449</v>
      </c>
      <c r="H162" s="167">
        <v>200000</v>
      </c>
      <c r="I162" s="167"/>
      <c r="J162" s="167"/>
      <c r="K162" s="168"/>
      <c r="L162" s="168"/>
      <c r="M162" s="168"/>
      <c r="N162" s="168"/>
      <c r="O162" s="168"/>
      <c r="P162" s="168"/>
      <c r="Q162" s="69"/>
    </row>
    <row r="163" spans="1:17" ht="28.5" hidden="1" customHeight="1">
      <c r="A163" s="85" t="s">
        <v>46</v>
      </c>
      <c r="B163" s="34" t="s">
        <v>109</v>
      </c>
      <c r="C163" s="35"/>
      <c r="D163" s="38"/>
      <c r="E163" s="73"/>
      <c r="F163" s="35" t="s">
        <v>147</v>
      </c>
      <c r="G163" s="39"/>
      <c r="H163" s="168"/>
      <c r="I163" s="168"/>
      <c r="J163" s="168"/>
      <c r="K163" s="168"/>
      <c r="L163" s="168"/>
      <c r="M163" s="168"/>
      <c r="N163" s="168"/>
      <c r="O163" s="168"/>
      <c r="P163" s="168"/>
      <c r="Q163" s="69"/>
    </row>
    <row r="164" spans="1:17" ht="15" hidden="1" customHeight="1">
      <c r="A164" s="105" t="s">
        <v>47</v>
      </c>
      <c r="B164" s="34" t="s">
        <v>110</v>
      </c>
      <c r="C164" s="35"/>
      <c r="D164" s="38"/>
      <c r="E164" s="73"/>
      <c r="F164" s="35" t="s">
        <v>148</v>
      </c>
      <c r="G164" s="39"/>
      <c r="H164" s="168"/>
      <c r="I164" s="168"/>
      <c r="J164" s="168"/>
      <c r="K164" s="168"/>
      <c r="L164" s="168"/>
      <c r="M164" s="168"/>
      <c r="N164" s="168"/>
      <c r="O164" s="168"/>
      <c r="P164" s="168"/>
      <c r="Q164" s="69"/>
    </row>
    <row r="165" spans="1:17" ht="27.75" hidden="1" customHeight="1">
      <c r="A165" s="105" t="s">
        <v>48</v>
      </c>
      <c r="B165" s="34" t="s">
        <v>111</v>
      </c>
      <c r="C165" s="35"/>
      <c r="D165" s="38"/>
      <c r="E165" s="73"/>
      <c r="F165" s="35" t="s">
        <v>149</v>
      </c>
      <c r="G165" s="39"/>
      <c r="H165" s="168"/>
      <c r="I165" s="168"/>
      <c r="J165" s="168"/>
      <c r="K165" s="168"/>
      <c r="L165" s="168"/>
      <c r="M165" s="168"/>
      <c r="N165" s="168"/>
      <c r="O165" s="168"/>
      <c r="P165" s="168"/>
      <c r="Q165" s="69"/>
    </row>
    <row r="166" spans="1:17" hidden="1">
      <c r="A166" s="117" t="s">
        <v>53</v>
      </c>
      <c r="B166" s="71" t="s">
        <v>112</v>
      </c>
      <c r="C166" s="35"/>
      <c r="D166" s="38"/>
      <c r="E166" s="73"/>
      <c r="F166" s="102" t="s">
        <v>150</v>
      </c>
      <c r="G166" s="39"/>
      <c r="H166" s="168"/>
      <c r="I166" s="168"/>
      <c r="J166" s="168"/>
      <c r="K166" s="168"/>
      <c r="L166" s="168"/>
      <c r="M166" s="168"/>
      <c r="N166" s="168"/>
      <c r="O166" s="168"/>
      <c r="P166" s="168"/>
      <c r="Q166" s="69" t="s">
        <v>119</v>
      </c>
    </row>
    <row r="167" spans="1:17" ht="24.75" hidden="1" customHeight="1">
      <c r="A167" s="118" t="s">
        <v>55</v>
      </c>
      <c r="B167" s="34" t="s">
        <v>113</v>
      </c>
      <c r="C167" s="35"/>
      <c r="D167" s="38"/>
      <c r="E167" s="73"/>
      <c r="F167" s="35"/>
      <c r="G167" s="39"/>
      <c r="H167" s="168"/>
      <c r="I167" s="168"/>
      <c r="J167" s="168"/>
      <c r="K167" s="168"/>
      <c r="L167" s="168"/>
      <c r="M167" s="168"/>
      <c r="N167" s="168"/>
      <c r="O167" s="168"/>
      <c r="P167" s="168"/>
      <c r="Q167" s="69" t="s">
        <v>119</v>
      </c>
    </row>
    <row r="168" spans="1:17" ht="15" hidden="1" customHeight="1">
      <c r="A168" s="118" t="s">
        <v>56</v>
      </c>
      <c r="B168" s="34" t="s">
        <v>114</v>
      </c>
      <c r="C168" s="35"/>
      <c r="D168" s="38"/>
      <c r="E168" s="73"/>
      <c r="F168" s="35"/>
      <c r="G168" s="39"/>
      <c r="H168" s="168"/>
      <c r="I168" s="168"/>
      <c r="J168" s="168"/>
      <c r="K168" s="168"/>
      <c r="L168" s="168"/>
      <c r="M168" s="168"/>
      <c r="N168" s="168"/>
      <c r="O168" s="168"/>
      <c r="P168" s="168"/>
      <c r="Q168" s="69" t="s">
        <v>119</v>
      </c>
    </row>
    <row r="169" spans="1:17" ht="15" hidden="1" customHeight="1">
      <c r="A169" s="118" t="s">
        <v>54</v>
      </c>
      <c r="B169" s="34" t="s">
        <v>115</v>
      </c>
      <c r="C169" s="35"/>
      <c r="D169" s="38"/>
      <c r="E169" s="73"/>
      <c r="F169" s="35"/>
      <c r="G169" s="39"/>
      <c r="H169" s="168"/>
      <c r="I169" s="168"/>
      <c r="J169" s="168"/>
      <c r="K169" s="168"/>
      <c r="L169" s="168"/>
      <c r="M169" s="168"/>
      <c r="N169" s="168"/>
      <c r="O169" s="168"/>
      <c r="P169" s="168"/>
      <c r="Q169" s="69" t="s">
        <v>119</v>
      </c>
    </row>
    <row r="170" spans="1:17" hidden="1">
      <c r="A170" s="117" t="s">
        <v>57</v>
      </c>
      <c r="B170" s="71" t="s">
        <v>116</v>
      </c>
      <c r="C170" s="35"/>
      <c r="D170" s="38"/>
      <c r="E170" s="73"/>
      <c r="F170" s="102" t="s">
        <v>119</v>
      </c>
      <c r="G170" s="39"/>
      <c r="H170" s="168"/>
      <c r="I170" s="168"/>
      <c r="J170" s="168"/>
      <c r="K170" s="168"/>
      <c r="L170" s="168"/>
      <c r="M170" s="168"/>
      <c r="N170" s="168"/>
      <c r="O170" s="168"/>
      <c r="P170" s="168"/>
      <c r="Q170" s="69" t="s">
        <v>119</v>
      </c>
    </row>
    <row r="171" spans="1:17" ht="15" hidden="1" customHeight="1">
      <c r="A171" s="118" t="s">
        <v>49</v>
      </c>
      <c r="B171" s="34" t="s">
        <v>117</v>
      </c>
      <c r="C171" s="35"/>
      <c r="D171" s="38"/>
      <c r="E171" s="73"/>
      <c r="F171" s="35" t="s">
        <v>151</v>
      </c>
      <c r="G171" s="39"/>
      <c r="H171" s="168"/>
      <c r="I171" s="168"/>
      <c r="J171" s="168"/>
      <c r="K171" s="168"/>
      <c r="L171" s="168"/>
      <c r="M171" s="168"/>
      <c r="N171" s="168"/>
      <c r="O171" s="168"/>
      <c r="P171" s="168"/>
      <c r="Q171" s="69" t="s">
        <v>119</v>
      </c>
    </row>
    <row r="172" spans="1:17" ht="35.25" customHeight="1">
      <c r="A172" s="119" t="s">
        <v>454</v>
      </c>
      <c r="B172" s="71" t="s">
        <v>116</v>
      </c>
      <c r="C172" s="35"/>
      <c r="D172" s="38"/>
      <c r="E172" s="40" t="s">
        <v>382</v>
      </c>
      <c r="F172" s="102" t="s">
        <v>119</v>
      </c>
      <c r="G172" s="39"/>
      <c r="H172" s="225">
        <f>H177</f>
        <v>500000</v>
      </c>
      <c r="I172" s="226"/>
      <c r="J172" s="226"/>
      <c r="K172" s="168"/>
      <c r="L172" s="168"/>
      <c r="M172" s="168"/>
      <c r="N172" s="168"/>
      <c r="O172" s="168"/>
      <c r="P172" s="168"/>
      <c r="Q172" s="69" t="s">
        <v>119</v>
      </c>
    </row>
    <row r="173" spans="1:17" ht="14.4" hidden="1" thickBot="1">
      <c r="A173" s="118"/>
      <c r="B173" s="111"/>
      <c r="C173" s="112"/>
      <c r="D173" s="39"/>
      <c r="E173" s="120"/>
      <c r="F173" s="112"/>
      <c r="G173" s="113"/>
      <c r="H173" s="249"/>
      <c r="I173" s="249"/>
      <c r="J173" s="249"/>
      <c r="K173" s="249"/>
      <c r="L173" s="249"/>
      <c r="M173" s="249"/>
      <c r="N173" s="249"/>
      <c r="O173" s="249"/>
      <c r="P173" s="249"/>
      <c r="Q173" s="114"/>
    </row>
    <row r="174" spans="1:17">
      <c r="D174" s="39"/>
    </row>
    <row r="175" spans="1:17" ht="14.4">
      <c r="H175" s="121">
        <f>H26+H34-H63-H68-H71-H75-H92-H108-H116-H123-H125-H132-H133-H145-H146-H148-H150-H157-H66-H110-H138-H69</f>
        <v>-4.6566128730773926E-9</v>
      </c>
      <c r="I175" s="250" t="s">
        <v>452</v>
      </c>
      <c r="J175" s="251"/>
      <c r="K175" s="251"/>
      <c r="L175" s="251"/>
      <c r="M175" s="251"/>
      <c r="N175" s="251"/>
      <c r="O175" s="251"/>
      <c r="P175" s="251"/>
    </row>
    <row r="176" spans="1:17" ht="14.4">
      <c r="H176" s="121">
        <f>H27+H35-H111-H118-H126-H134-H140-H151-H158</f>
        <v>0</v>
      </c>
      <c r="I176" s="250" t="s">
        <v>455</v>
      </c>
      <c r="J176" s="251"/>
      <c r="K176" s="251"/>
      <c r="L176" s="251"/>
      <c r="M176" s="251"/>
      <c r="N176" s="251"/>
      <c r="O176" s="251"/>
      <c r="P176" s="251"/>
    </row>
    <row r="177" spans="1:16" ht="14.4">
      <c r="H177" s="121">
        <f>H28+H37+H42-H65-H70-H72-H77-H93-H94-H109-H115-H117-H122-H124-H131-H137-H144-H147-H149-H155-H156-H162-H139-H67</f>
        <v>500000</v>
      </c>
      <c r="I177" s="250" t="s">
        <v>456</v>
      </c>
      <c r="J177" s="251"/>
      <c r="K177" s="251"/>
      <c r="L177" s="251"/>
      <c r="M177" s="251"/>
      <c r="N177" s="251"/>
      <c r="O177" s="251"/>
      <c r="P177" s="251"/>
    </row>
    <row r="178" spans="1:16" ht="14.4">
      <c r="H178" s="121">
        <f>H45-H64-H76-H112-H113-H114-H119-H120-H121-H127-H128-H130-H135-H136-H141-H142-H143-H152-H153-H154-H159-H160-H161-H129</f>
        <v>1.6880221664905548E-9</v>
      </c>
      <c r="I178" s="250" t="s">
        <v>457</v>
      </c>
      <c r="J178" s="251"/>
      <c r="K178" s="251"/>
      <c r="L178" s="251"/>
      <c r="M178" s="251"/>
      <c r="N178" s="251"/>
      <c r="O178" s="251"/>
      <c r="P178" s="251"/>
    </row>
    <row r="180" spans="1:16">
      <c r="C180" s="39" t="s">
        <v>501</v>
      </c>
      <c r="D180" s="39" t="s">
        <v>494</v>
      </c>
      <c r="E180" s="39" t="s">
        <v>498</v>
      </c>
      <c r="F180" s="39" t="s">
        <v>499</v>
      </c>
      <c r="G180" s="39" t="s">
        <v>500</v>
      </c>
    </row>
    <row r="181" spans="1:16">
      <c r="A181" s="43">
        <v>111</v>
      </c>
      <c r="B181" s="43">
        <v>211</v>
      </c>
      <c r="C181" s="122">
        <f>D181+E181+F181+G181</f>
        <v>31376778.199999999</v>
      </c>
      <c r="D181" s="123">
        <f>H63</f>
        <v>18426286.640000001</v>
      </c>
      <c r="E181" s="124"/>
      <c r="F181" s="123">
        <f>H65</f>
        <v>5270000</v>
      </c>
      <c r="G181" s="123">
        <f>H64</f>
        <v>7680491.5599999996</v>
      </c>
    </row>
    <row r="182" spans="1:16">
      <c r="A182" s="43">
        <v>111</v>
      </c>
      <c r="B182" s="43">
        <v>266</v>
      </c>
      <c r="C182" s="122">
        <f t="shared" ref="C182" si="0">D182+E182+F182+G182</f>
        <v>80000</v>
      </c>
      <c r="D182" s="125">
        <f>H66</f>
        <v>50000</v>
      </c>
      <c r="E182" s="39"/>
      <c r="F182" s="125">
        <f>H67</f>
        <v>30000</v>
      </c>
      <c r="G182" s="39"/>
    </row>
    <row r="183" spans="1:16">
      <c r="A183" s="43">
        <v>112</v>
      </c>
      <c r="B183" s="43">
        <v>266</v>
      </c>
      <c r="C183" s="122">
        <f t="shared" ref="C183:C202" si="1">D183+E183+F183+G183</f>
        <v>600</v>
      </c>
      <c r="D183" s="125">
        <f>H68</f>
        <v>600</v>
      </c>
      <c r="E183" s="39"/>
      <c r="F183" s="39"/>
      <c r="G183" s="39"/>
    </row>
    <row r="184" spans="1:16">
      <c r="A184" s="126" t="s">
        <v>502</v>
      </c>
      <c r="B184" s="43">
        <v>222</v>
      </c>
      <c r="C184" s="122">
        <f t="shared" si="1"/>
        <v>146000</v>
      </c>
      <c r="D184" s="125">
        <f>H69</f>
        <v>50000</v>
      </c>
      <c r="E184" s="39"/>
      <c r="F184" s="125">
        <f>H70</f>
        <v>96000</v>
      </c>
      <c r="G184" s="39"/>
    </row>
    <row r="185" spans="1:16">
      <c r="A185" s="126" t="s">
        <v>503</v>
      </c>
      <c r="B185" s="43">
        <v>226</v>
      </c>
      <c r="C185" s="122">
        <f>D185+E185+F185+G185</f>
        <v>20000</v>
      </c>
      <c r="D185" s="125">
        <f>H71</f>
        <v>10000</v>
      </c>
      <c r="E185" s="39"/>
      <c r="F185" s="125">
        <f>H72</f>
        <v>10000</v>
      </c>
      <c r="G185" s="39"/>
    </row>
    <row r="186" spans="1:16">
      <c r="A186" s="43">
        <v>119</v>
      </c>
      <c r="B186" s="43">
        <v>213</v>
      </c>
      <c r="C186" s="122">
        <f t="shared" si="1"/>
        <v>9449765.8200000003</v>
      </c>
      <c r="D186" s="125">
        <f>H75</f>
        <v>5529657.3799999999</v>
      </c>
      <c r="E186" s="39"/>
      <c r="F186" s="125">
        <f>H77</f>
        <v>1600600</v>
      </c>
      <c r="G186" s="125">
        <f>H76</f>
        <v>2319508.44</v>
      </c>
    </row>
    <row r="187" spans="1:16">
      <c r="A187" s="43">
        <v>851</v>
      </c>
      <c r="B187" s="43">
        <v>291</v>
      </c>
      <c r="C187" s="122">
        <f t="shared" si="1"/>
        <v>553125.23</v>
      </c>
      <c r="D187" s="125">
        <f>H92</f>
        <v>351125.23</v>
      </c>
      <c r="E187" s="39"/>
      <c r="F187" s="125">
        <f>H93+H94</f>
        <v>202000</v>
      </c>
      <c r="G187" s="39"/>
    </row>
    <row r="188" spans="1:16">
      <c r="A188" s="43">
        <v>244</v>
      </c>
      <c r="B188" s="43">
        <v>221</v>
      </c>
      <c r="C188" s="122">
        <f t="shared" si="1"/>
        <v>243696</v>
      </c>
      <c r="D188" s="125">
        <f>H108</f>
        <v>233696</v>
      </c>
      <c r="E188" s="39"/>
      <c r="F188" s="125">
        <f>H109</f>
        <v>10000</v>
      </c>
      <c r="G188" s="39"/>
    </row>
    <row r="189" spans="1:16">
      <c r="A189" s="43">
        <v>244</v>
      </c>
      <c r="B189" s="43">
        <v>222</v>
      </c>
      <c r="C189" s="122">
        <f>SUM(H110:J115)</f>
        <v>1090900</v>
      </c>
      <c r="D189" s="125">
        <f>H110</f>
        <v>100000</v>
      </c>
      <c r="E189" s="125">
        <f>H111</f>
        <v>700000</v>
      </c>
      <c r="F189" s="125">
        <f>H115</f>
        <v>70900</v>
      </c>
      <c r="G189" s="125">
        <f>H112+H113+H114</f>
        <v>220000</v>
      </c>
    </row>
    <row r="190" spans="1:16">
      <c r="A190" s="43">
        <v>244</v>
      </c>
      <c r="B190" s="43">
        <v>223</v>
      </c>
      <c r="C190" s="122">
        <f t="shared" si="1"/>
        <v>1888651.33</v>
      </c>
      <c r="D190" s="125">
        <f>H116</f>
        <v>1788651.33</v>
      </c>
      <c r="E190" s="39"/>
      <c r="F190" s="125">
        <f>H117</f>
        <v>100000</v>
      </c>
      <c r="G190" s="39"/>
    </row>
    <row r="191" spans="1:16">
      <c r="A191" s="43">
        <v>244</v>
      </c>
      <c r="B191" s="43">
        <v>224</v>
      </c>
      <c r="C191" s="122">
        <f t="shared" si="1"/>
        <v>2270000</v>
      </c>
      <c r="D191" s="39"/>
      <c r="E191" s="125">
        <f>H118</f>
        <v>2000000</v>
      </c>
      <c r="F191" s="125">
        <f>H122</f>
        <v>50000</v>
      </c>
      <c r="G191" s="125">
        <f>H119+H120+H121</f>
        <v>220000</v>
      </c>
    </row>
    <row r="192" spans="1:16">
      <c r="A192" s="43">
        <v>244</v>
      </c>
      <c r="B192" s="43">
        <v>225</v>
      </c>
      <c r="C192" s="122">
        <f t="shared" si="1"/>
        <v>2835024</v>
      </c>
      <c r="D192" s="125">
        <f>H123</f>
        <v>2645924</v>
      </c>
      <c r="E192" s="39"/>
      <c r="F192" s="125">
        <f>H124</f>
        <v>189100</v>
      </c>
      <c r="G192" s="39"/>
    </row>
    <row r="193" spans="1:7">
      <c r="A193" s="43">
        <v>244</v>
      </c>
      <c r="B193" s="43">
        <v>226</v>
      </c>
      <c r="C193" s="122">
        <f t="shared" si="1"/>
        <v>30223600.370000001</v>
      </c>
      <c r="D193" s="125">
        <f>H125</f>
        <v>6493037.4400000004</v>
      </c>
      <c r="E193" s="125">
        <f>H126</f>
        <v>17973373.170000002</v>
      </c>
      <c r="F193" s="125">
        <f>H131</f>
        <v>2679856.42</v>
      </c>
      <c r="G193" s="125">
        <f>H127+H128+H130+H129</f>
        <v>3077333.34</v>
      </c>
    </row>
    <row r="194" spans="1:7">
      <c r="A194" s="43">
        <v>244</v>
      </c>
      <c r="B194" s="43">
        <v>227</v>
      </c>
      <c r="C194" s="122">
        <f t="shared" si="1"/>
        <v>90000</v>
      </c>
      <c r="D194" s="125">
        <f>H132</f>
        <v>90000</v>
      </c>
      <c r="E194" s="39"/>
      <c r="F194" s="39"/>
      <c r="G194" s="39"/>
    </row>
    <row r="195" spans="1:7">
      <c r="A195" s="43">
        <v>244</v>
      </c>
      <c r="B195" s="43">
        <v>310</v>
      </c>
      <c r="C195" s="122">
        <f t="shared" si="1"/>
        <v>2234000</v>
      </c>
      <c r="D195" s="125">
        <f>H133</f>
        <v>968210</v>
      </c>
      <c r="E195" s="125">
        <f>H134</f>
        <v>600000</v>
      </c>
      <c r="F195" s="125">
        <f>H137</f>
        <v>250000</v>
      </c>
      <c r="G195" s="125">
        <f>H135+H136</f>
        <v>415790</v>
      </c>
    </row>
    <row r="196" spans="1:7">
      <c r="A196" s="126" t="s">
        <v>562</v>
      </c>
      <c r="B196" s="43">
        <v>341</v>
      </c>
      <c r="C196" s="122">
        <f t="shared" ref="C196" si="2">D196+E196+F196+G196</f>
        <v>60000</v>
      </c>
      <c r="D196" s="125">
        <f>H138</f>
        <v>40000</v>
      </c>
      <c r="E196" s="125"/>
      <c r="F196" s="125">
        <f>H139</f>
        <v>20000</v>
      </c>
      <c r="G196" s="125"/>
    </row>
    <row r="197" spans="1:7">
      <c r="A197" s="126" t="s">
        <v>504</v>
      </c>
      <c r="B197" s="43">
        <v>342</v>
      </c>
      <c r="C197" s="122">
        <f t="shared" si="1"/>
        <v>3910000</v>
      </c>
      <c r="D197" s="39"/>
      <c r="E197" s="125">
        <f>H140</f>
        <v>700000</v>
      </c>
      <c r="F197" s="125">
        <f>H144</f>
        <v>2900000</v>
      </c>
      <c r="G197" s="125">
        <f>H141+H142+H143</f>
        <v>310000</v>
      </c>
    </row>
    <row r="198" spans="1:7">
      <c r="A198" s="126" t="s">
        <v>505</v>
      </c>
      <c r="B198" s="43">
        <v>343</v>
      </c>
      <c r="C198" s="122">
        <f t="shared" si="1"/>
        <v>180000</v>
      </c>
      <c r="D198" s="125">
        <f>H145</f>
        <v>180000</v>
      </c>
      <c r="E198" s="39"/>
      <c r="F198" s="39"/>
      <c r="G198" s="39"/>
    </row>
    <row r="199" spans="1:7">
      <c r="A199" s="126" t="s">
        <v>506</v>
      </c>
      <c r="B199" s="43">
        <v>344</v>
      </c>
      <c r="C199" s="122">
        <f t="shared" si="1"/>
        <v>790000</v>
      </c>
      <c r="D199" s="125">
        <f>H146</f>
        <v>660000</v>
      </c>
      <c r="E199" s="39"/>
      <c r="F199" s="125">
        <f>H147</f>
        <v>130000</v>
      </c>
      <c r="G199" s="39"/>
    </row>
    <row r="200" spans="1:7">
      <c r="A200" s="126" t="s">
        <v>507</v>
      </c>
      <c r="B200" s="43">
        <v>345</v>
      </c>
      <c r="C200" s="122">
        <f t="shared" si="1"/>
        <v>160000</v>
      </c>
      <c r="D200" s="125">
        <f>H148</f>
        <v>60000</v>
      </c>
      <c r="E200" s="39"/>
      <c r="F200" s="125">
        <f>H149</f>
        <v>100000</v>
      </c>
      <c r="G200" s="39"/>
    </row>
    <row r="201" spans="1:7">
      <c r="A201" s="126" t="s">
        <v>508</v>
      </c>
      <c r="B201" s="43">
        <v>346</v>
      </c>
      <c r="C201" s="122">
        <f t="shared" si="1"/>
        <v>1660000</v>
      </c>
      <c r="D201" s="125">
        <f>H150</f>
        <v>580000</v>
      </c>
      <c r="E201" s="125">
        <f>H151</f>
        <v>450000</v>
      </c>
      <c r="F201" s="125">
        <f>H155+H156</f>
        <v>300000</v>
      </c>
      <c r="G201" s="125">
        <f>H152+H153+H154</f>
        <v>330000</v>
      </c>
    </row>
    <row r="202" spans="1:7">
      <c r="A202" s="126" t="s">
        <v>509</v>
      </c>
      <c r="B202" s="43">
        <v>349</v>
      </c>
      <c r="C202" s="122">
        <f t="shared" si="1"/>
        <v>17640400</v>
      </c>
      <c r="D202" s="125">
        <f>H157</f>
        <v>35000</v>
      </c>
      <c r="E202" s="125">
        <f>H158</f>
        <v>15094000</v>
      </c>
      <c r="F202" s="125">
        <f>H162</f>
        <v>200000</v>
      </c>
      <c r="G202" s="125">
        <f>H159+H160+H161</f>
        <v>2311400</v>
      </c>
    </row>
    <row r="203" spans="1:7">
      <c r="C203" s="125">
        <f>SUM(C181:C202)</f>
        <v>106902540.94999999</v>
      </c>
      <c r="D203" s="125">
        <f t="shared" ref="D203:G203" si="3">SUM(D181:D202)</f>
        <v>38292188.019999996</v>
      </c>
      <c r="E203" s="125">
        <f t="shared" si="3"/>
        <v>37517373.170000002</v>
      </c>
      <c r="F203" s="125">
        <f t="shared" si="3"/>
        <v>14208456.42</v>
      </c>
      <c r="G203" s="125">
        <f t="shared" si="3"/>
        <v>16884523.34</v>
      </c>
    </row>
  </sheetData>
  <mergeCells count="492">
    <mergeCell ref="H52:J52"/>
    <mergeCell ref="K52:M52"/>
    <mergeCell ref="N52:P52"/>
    <mergeCell ref="H129:J129"/>
    <mergeCell ref="K129:M129"/>
    <mergeCell ref="N129:P129"/>
    <mergeCell ref="I175:P175"/>
    <mergeCell ref="I176:P176"/>
    <mergeCell ref="I177:P177"/>
    <mergeCell ref="K132:M132"/>
    <mergeCell ref="N132:P132"/>
    <mergeCell ref="H125:J125"/>
    <mergeCell ref="K125:M125"/>
    <mergeCell ref="N125:P125"/>
    <mergeCell ref="H127:J127"/>
    <mergeCell ref="K127:M127"/>
    <mergeCell ref="N127:P127"/>
    <mergeCell ref="H128:J128"/>
    <mergeCell ref="K128:M128"/>
    <mergeCell ref="N128:P128"/>
    <mergeCell ref="H126:J126"/>
    <mergeCell ref="K126:M126"/>
    <mergeCell ref="N126:P126"/>
    <mergeCell ref="H122:J122"/>
    <mergeCell ref="I178:P178"/>
    <mergeCell ref="H147:J147"/>
    <mergeCell ref="K147:M147"/>
    <mergeCell ref="N147:P147"/>
    <mergeCell ref="K49:M49"/>
    <mergeCell ref="H136:J136"/>
    <mergeCell ref="K136:M136"/>
    <mergeCell ref="N136:P136"/>
    <mergeCell ref="H133:J133"/>
    <mergeCell ref="K133:M133"/>
    <mergeCell ref="N133:P133"/>
    <mergeCell ref="H134:J134"/>
    <mergeCell ref="K134:M134"/>
    <mergeCell ref="N134:P134"/>
    <mergeCell ref="H135:J135"/>
    <mergeCell ref="K135:M135"/>
    <mergeCell ref="N135:P135"/>
    <mergeCell ref="H130:J130"/>
    <mergeCell ref="K130:M130"/>
    <mergeCell ref="N130:P130"/>
    <mergeCell ref="H131:J131"/>
    <mergeCell ref="K131:M131"/>
    <mergeCell ref="N131:P131"/>
    <mergeCell ref="H132:J132"/>
    <mergeCell ref="K122:M122"/>
    <mergeCell ref="N122:P122"/>
    <mergeCell ref="H123:J123"/>
    <mergeCell ref="K123:M123"/>
    <mergeCell ref="N123:P123"/>
    <mergeCell ref="H124:J124"/>
    <mergeCell ref="K124:M124"/>
    <mergeCell ref="N124:P124"/>
    <mergeCell ref="H119:J119"/>
    <mergeCell ref="K119:M119"/>
    <mergeCell ref="N119:P119"/>
    <mergeCell ref="H120:J120"/>
    <mergeCell ref="K120:M120"/>
    <mergeCell ref="N120:P120"/>
    <mergeCell ref="H121:J121"/>
    <mergeCell ref="K121:M121"/>
    <mergeCell ref="N121:P121"/>
    <mergeCell ref="H116:J116"/>
    <mergeCell ref="K116:M116"/>
    <mergeCell ref="N116:P116"/>
    <mergeCell ref="H117:J117"/>
    <mergeCell ref="K117:M117"/>
    <mergeCell ref="N117:P117"/>
    <mergeCell ref="H118:J118"/>
    <mergeCell ref="K118:M118"/>
    <mergeCell ref="N118:P118"/>
    <mergeCell ref="H113:J113"/>
    <mergeCell ref="K113:M113"/>
    <mergeCell ref="N113:P113"/>
    <mergeCell ref="H114:J114"/>
    <mergeCell ref="K114:M114"/>
    <mergeCell ref="N114:P114"/>
    <mergeCell ref="H115:J115"/>
    <mergeCell ref="K115:M115"/>
    <mergeCell ref="N115:P115"/>
    <mergeCell ref="H109:J109"/>
    <mergeCell ref="K109:M109"/>
    <mergeCell ref="N109:P109"/>
    <mergeCell ref="H111:J111"/>
    <mergeCell ref="K111:M111"/>
    <mergeCell ref="N111:P111"/>
    <mergeCell ref="H112:J112"/>
    <mergeCell ref="K112:M112"/>
    <mergeCell ref="N112:P112"/>
    <mergeCell ref="H110:J110"/>
    <mergeCell ref="K110:M110"/>
    <mergeCell ref="N110:P110"/>
    <mergeCell ref="H108:J108"/>
    <mergeCell ref="K108:M108"/>
    <mergeCell ref="N108:P108"/>
    <mergeCell ref="K105:M105"/>
    <mergeCell ref="N105:P105"/>
    <mergeCell ref="H106:J107"/>
    <mergeCell ref="K106:M107"/>
    <mergeCell ref="N106:P107"/>
    <mergeCell ref="K99:M99"/>
    <mergeCell ref="N99:P99"/>
    <mergeCell ref="H100:J100"/>
    <mergeCell ref="K100:M100"/>
    <mergeCell ref="N100:P100"/>
    <mergeCell ref="H101:J101"/>
    <mergeCell ref="K101:M101"/>
    <mergeCell ref="N101:P101"/>
    <mergeCell ref="H99:J99"/>
    <mergeCell ref="H64:J64"/>
    <mergeCell ref="K64:M64"/>
    <mergeCell ref="N64:P64"/>
    <mergeCell ref="H65:J65"/>
    <mergeCell ref="K65:M65"/>
    <mergeCell ref="N65:P65"/>
    <mergeCell ref="H70:J70"/>
    <mergeCell ref="K70:M70"/>
    <mergeCell ref="N70:P70"/>
    <mergeCell ref="H66:J66"/>
    <mergeCell ref="K66:M66"/>
    <mergeCell ref="N66:P66"/>
    <mergeCell ref="H67:J67"/>
    <mergeCell ref="K67:M67"/>
    <mergeCell ref="N67:P67"/>
    <mergeCell ref="H69:J69"/>
    <mergeCell ref="K69:M69"/>
    <mergeCell ref="N69:P69"/>
    <mergeCell ref="H27:J27"/>
    <mergeCell ref="K27:M27"/>
    <mergeCell ref="N27:P27"/>
    <mergeCell ref="H35:J35"/>
    <mergeCell ref="K35:M35"/>
    <mergeCell ref="N35:P35"/>
    <mergeCell ref="H37:J37"/>
    <mergeCell ref="K37:M37"/>
    <mergeCell ref="N37:P37"/>
    <mergeCell ref="H30:J30"/>
    <mergeCell ref="K30:M30"/>
    <mergeCell ref="N30:P30"/>
    <mergeCell ref="K171:M171"/>
    <mergeCell ref="N171:P171"/>
    <mergeCell ref="H173:J173"/>
    <mergeCell ref="K173:M173"/>
    <mergeCell ref="N173:P173"/>
    <mergeCell ref="K168:M168"/>
    <mergeCell ref="N168:P168"/>
    <mergeCell ref="H169:J169"/>
    <mergeCell ref="K169:M169"/>
    <mergeCell ref="N169:P169"/>
    <mergeCell ref="H170:J170"/>
    <mergeCell ref="K170:M170"/>
    <mergeCell ref="N170:P170"/>
    <mergeCell ref="H168:J168"/>
    <mergeCell ref="H171:J171"/>
    <mergeCell ref="H172:J172"/>
    <mergeCell ref="K172:M172"/>
    <mergeCell ref="N172:P172"/>
    <mergeCell ref="K166:M166"/>
    <mergeCell ref="N166:P166"/>
    <mergeCell ref="H167:J167"/>
    <mergeCell ref="K167:M167"/>
    <mergeCell ref="N167:P167"/>
    <mergeCell ref="K163:M163"/>
    <mergeCell ref="N163:P163"/>
    <mergeCell ref="H164:J164"/>
    <mergeCell ref="K164:M164"/>
    <mergeCell ref="N164:P164"/>
    <mergeCell ref="H165:J165"/>
    <mergeCell ref="K165:M165"/>
    <mergeCell ref="N165:P165"/>
    <mergeCell ref="H166:J166"/>
    <mergeCell ref="H163:J163"/>
    <mergeCell ref="Q106:Q107"/>
    <mergeCell ref="K102:M102"/>
    <mergeCell ref="N102:P102"/>
    <mergeCell ref="H103:J103"/>
    <mergeCell ref="K103:M103"/>
    <mergeCell ref="N103:P103"/>
    <mergeCell ref="H104:J104"/>
    <mergeCell ref="K104:M104"/>
    <mergeCell ref="N104:P104"/>
    <mergeCell ref="H102:J102"/>
    <mergeCell ref="H105:J105"/>
    <mergeCell ref="H97:J97"/>
    <mergeCell ref="K97:M97"/>
    <mergeCell ref="N97:P97"/>
    <mergeCell ref="H98:J98"/>
    <mergeCell ref="K98:M98"/>
    <mergeCell ref="N98:P98"/>
    <mergeCell ref="K94:M94"/>
    <mergeCell ref="N94:P94"/>
    <mergeCell ref="H95:J95"/>
    <mergeCell ref="K95:M95"/>
    <mergeCell ref="N95:P95"/>
    <mergeCell ref="H96:J96"/>
    <mergeCell ref="K96:M96"/>
    <mergeCell ref="N96:P96"/>
    <mergeCell ref="H94:J94"/>
    <mergeCell ref="H92:J92"/>
    <mergeCell ref="K92:M92"/>
    <mergeCell ref="N92:P92"/>
    <mergeCell ref="H93:J93"/>
    <mergeCell ref="K93:M93"/>
    <mergeCell ref="N93:P93"/>
    <mergeCell ref="K89:M89"/>
    <mergeCell ref="N89:P89"/>
    <mergeCell ref="H90:J90"/>
    <mergeCell ref="K90:M90"/>
    <mergeCell ref="N90:P90"/>
    <mergeCell ref="H91:J91"/>
    <mergeCell ref="K91:M91"/>
    <mergeCell ref="N91:P91"/>
    <mergeCell ref="H89:J89"/>
    <mergeCell ref="H83:J83"/>
    <mergeCell ref="H80:J80"/>
    <mergeCell ref="K86:M86"/>
    <mergeCell ref="N86:P86"/>
    <mergeCell ref="H87:J87"/>
    <mergeCell ref="K87:M87"/>
    <mergeCell ref="N87:P87"/>
    <mergeCell ref="H88:J88"/>
    <mergeCell ref="K88:M88"/>
    <mergeCell ref="N88:P88"/>
    <mergeCell ref="K83:M83"/>
    <mergeCell ref="N83:P83"/>
    <mergeCell ref="H84:J84"/>
    <mergeCell ref="K84:M84"/>
    <mergeCell ref="N84:P84"/>
    <mergeCell ref="H85:J85"/>
    <mergeCell ref="K85:M85"/>
    <mergeCell ref="N85:P85"/>
    <mergeCell ref="H86:J86"/>
    <mergeCell ref="K80:M80"/>
    <mergeCell ref="N80:P80"/>
    <mergeCell ref="H81:J81"/>
    <mergeCell ref="K81:M81"/>
    <mergeCell ref="N81:P81"/>
    <mergeCell ref="H82:J82"/>
    <mergeCell ref="K82:M82"/>
    <mergeCell ref="N82:P82"/>
    <mergeCell ref="H76:J76"/>
    <mergeCell ref="K76:M76"/>
    <mergeCell ref="N76:P76"/>
    <mergeCell ref="H77:J77"/>
    <mergeCell ref="K77:M77"/>
    <mergeCell ref="N77:P77"/>
    <mergeCell ref="K75:M75"/>
    <mergeCell ref="N75:P75"/>
    <mergeCell ref="H78:J78"/>
    <mergeCell ref="K78:M78"/>
    <mergeCell ref="N78:P78"/>
    <mergeCell ref="H79:J79"/>
    <mergeCell ref="K79:M79"/>
    <mergeCell ref="N79:P79"/>
    <mergeCell ref="K68:M68"/>
    <mergeCell ref="N68:P68"/>
    <mergeCell ref="H73:J73"/>
    <mergeCell ref="K73:M73"/>
    <mergeCell ref="N73:P73"/>
    <mergeCell ref="H74:J74"/>
    <mergeCell ref="K74:M74"/>
    <mergeCell ref="N74:P74"/>
    <mergeCell ref="H68:J68"/>
    <mergeCell ref="H75:J75"/>
    <mergeCell ref="H71:J71"/>
    <mergeCell ref="K71:M71"/>
    <mergeCell ref="N71:P71"/>
    <mergeCell ref="H72:J72"/>
    <mergeCell ref="K72:M72"/>
    <mergeCell ref="N72:P72"/>
    <mergeCell ref="Q55:Q56"/>
    <mergeCell ref="H57:J57"/>
    <mergeCell ref="K57:M57"/>
    <mergeCell ref="N57:P57"/>
    <mergeCell ref="H53:J53"/>
    <mergeCell ref="K53:M53"/>
    <mergeCell ref="N53:P53"/>
    <mergeCell ref="H54:J54"/>
    <mergeCell ref="K54:M54"/>
    <mergeCell ref="N54:P54"/>
    <mergeCell ref="H55:J56"/>
    <mergeCell ref="K55:M56"/>
    <mergeCell ref="N55:P56"/>
    <mergeCell ref="Q46:Q47"/>
    <mergeCell ref="H51:J51"/>
    <mergeCell ref="K51:M51"/>
    <mergeCell ref="N51:P51"/>
    <mergeCell ref="N42:P42"/>
    <mergeCell ref="H43:J44"/>
    <mergeCell ref="K43:M44"/>
    <mergeCell ref="N43:P44"/>
    <mergeCell ref="Q43:Q44"/>
    <mergeCell ref="H45:J45"/>
    <mergeCell ref="K45:M45"/>
    <mergeCell ref="N45:P45"/>
    <mergeCell ref="H48:J48"/>
    <mergeCell ref="H49:J49"/>
    <mergeCell ref="H50:J50"/>
    <mergeCell ref="K46:M47"/>
    <mergeCell ref="N46:P47"/>
    <mergeCell ref="N25:P25"/>
    <mergeCell ref="H26:J26"/>
    <mergeCell ref="K26:M26"/>
    <mergeCell ref="N26:P26"/>
    <mergeCell ref="Q23:Q24"/>
    <mergeCell ref="H38:J38"/>
    <mergeCell ref="K38:M38"/>
    <mergeCell ref="N38:P38"/>
    <mergeCell ref="H39:J39"/>
    <mergeCell ref="K39:M39"/>
    <mergeCell ref="N39:P39"/>
    <mergeCell ref="H34:J34"/>
    <mergeCell ref="K34:M34"/>
    <mergeCell ref="N34:P34"/>
    <mergeCell ref="H36:J36"/>
    <mergeCell ref="K36:M36"/>
    <mergeCell ref="N36:P36"/>
    <mergeCell ref="H33:J33"/>
    <mergeCell ref="K33:M33"/>
    <mergeCell ref="N33:P33"/>
    <mergeCell ref="N28:P28"/>
    <mergeCell ref="H29:J29"/>
    <mergeCell ref="K29:M29"/>
    <mergeCell ref="N29:P29"/>
    <mergeCell ref="K61:M61"/>
    <mergeCell ref="N61:P61"/>
    <mergeCell ref="H62:J62"/>
    <mergeCell ref="K62:M62"/>
    <mergeCell ref="N62:P62"/>
    <mergeCell ref="H63:J63"/>
    <mergeCell ref="K63:M63"/>
    <mergeCell ref="N63:P63"/>
    <mergeCell ref="K58:M58"/>
    <mergeCell ref="N58:P58"/>
    <mergeCell ref="H59:J59"/>
    <mergeCell ref="K59:M59"/>
    <mergeCell ref="N59:P59"/>
    <mergeCell ref="H60:J60"/>
    <mergeCell ref="K60:M60"/>
    <mergeCell ref="N60:P60"/>
    <mergeCell ref="H58:J58"/>
    <mergeCell ref="H61:J61"/>
    <mergeCell ref="G22:G24"/>
    <mergeCell ref="H22:Q22"/>
    <mergeCell ref="C40:C41"/>
    <mergeCell ref="C43:C44"/>
    <mergeCell ref="C46:C47"/>
    <mergeCell ref="H40:J41"/>
    <mergeCell ref="H42:J42"/>
    <mergeCell ref="H46:J47"/>
    <mergeCell ref="C22:C24"/>
    <mergeCell ref="H25:J25"/>
    <mergeCell ref="K40:M41"/>
    <mergeCell ref="N40:P41"/>
    <mergeCell ref="Q40:Q41"/>
    <mergeCell ref="K42:M42"/>
    <mergeCell ref="H28:J28"/>
    <mergeCell ref="K28:M28"/>
    <mergeCell ref="K25:M25"/>
    <mergeCell ref="H24:J24"/>
    <mergeCell ref="K24:M24"/>
    <mergeCell ref="N24:P24"/>
    <mergeCell ref="H31:J32"/>
    <mergeCell ref="K31:M32"/>
    <mergeCell ref="N31:P32"/>
    <mergeCell ref="Q31:Q32"/>
    <mergeCell ref="B43:B44"/>
    <mergeCell ref="B46:B47"/>
    <mergeCell ref="A22:A24"/>
    <mergeCell ref="B22:B24"/>
    <mergeCell ref="B106:B107"/>
    <mergeCell ref="B55:B56"/>
    <mergeCell ref="C31:C32"/>
    <mergeCell ref="F106:F107"/>
    <mergeCell ref="B31:B32"/>
    <mergeCell ref="B40:B41"/>
    <mergeCell ref="F55:F56"/>
    <mergeCell ref="C55:C56"/>
    <mergeCell ref="F22:F24"/>
    <mergeCell ref="F31:F32"/>
    <mergeCell ref="D22:D24"/>
    <mergeCell ref="E22:E24"/>
    <mergeCell ref="C106:C107"/>
    <mergeCell ref="E43:E44"/>
    <mergeCell ref="A20:Q20"/>
    <mergeCell ref="Q10:Q11"/>
    <mergeCell ref="M12:P12"/>
    <mergeCell ref="M13:P13"/>
    <mergeCell ref="M14:P14"/>
    <mergeCell ref="M15:P15"/>
    <mergeCell ref="M16:P16"/>
    <mergeCell ref="M17:P17"/>
    <mergeCell ref="M18:P18"/>
    <mergeCell ref="A17:L17"/>
    <mergeCell ref="K1:Q1"/>
    <mergeCell ref="K2:Q2"/>
    <mergeCell ref="K3:Q3"/>
    <mergeCell ref="K5:Q5"/>
    <mergeCell ref="K6:Q6"/>
    <mergeCell ref="A14:L14"/>
    <mergeCell ref="A11:P11"/>
    <mergeCell ref="A12:L12"/>
    <mergeCell ref="A9:L9"/>
    <mergeCell ref="A10:L10"/>
    <mergeCell ref="K7:Q7"/>
    <mergeCell ref="A1:G1"/>
    <mergeCell ref="A2:G2"/>
    <mergeCell ref="A3:G3"/>
    <mergeCell ref="A5:G5"/>
    <mergeCell ref="A6:G6"/>
    <mergeCell ref="A7:G7"/>
    <mergeCell ref="A4:G4"/>
    <mergeCell ref="H137:J137"/>
    <mergeCell ref="K137:M137"/>
    <mergeCell ref="N137:P137"/>
    <mergeCell ref="H140:J140"/>
    <mergeCell ref="K140:M140"/>
    <mergeCell ref="N140:P140"/>
    <mergeCell ref="H141:J141"/>
    <mergeCell ref="K141:M141"/>
    <mergeCell ref="N141:P141"/>
    <mergeCell ref="H139:J139"/>
    <mergeCell ref="K139:M139"/>
    <mergeCell ref="N139:P139"/>
    <mergeCell ref="H138:J138"/>
    <mergeCell ref="K138:M138"/>
    <mergeCell ref="N138:P138"/>
    <mergeCell ref="K151:M151"/>
    <mergeCell ref="N151:P151"/>
    <mergeCell ref="H143:J143"/>
    <mergeCell ref="K143:M143"/>
    <mergeCell ref="N143:P143"/>
    <mergeCell ref="H144:J144"/>
    <mergeCell ref="K144:M144"/>
    <mergeCell ref="N144:P144"/>
    <mergeCell ref="H145:J145"/>
    <mergeCell ref="K145:M145"/>
    <mergeCell ref="N145:P145"/>
    <mergeCell ref="H146:J146"/>
    <mergeCell ref="K146:M146"/>
    <mergeCell ref="N146:P146"/>
    <mergeCell ref="H148:J148"/>
    <mergeCell ref="K148:M148"/>
    <mergeCell ref="N148:P148"/>
    <mergeCell ref="H161:J161"/>
    <mergeCell ref="K161:M161"/>
    <mergeCell ref="N161:P161"/>
    <mergeCell ref="H162:J162"/>
    <mergeCell ref="K162:M162"/>
    <mergeCell ref="N162:P162"/>
    <mergeCell ref="H155:J155"/>
    <mergeCell ref="K155:M155"/>
    <mergeCell ref="N155:P155"/>
    <mergeCell ref="H156:J156"/>
    <mergeCell ref="K156:M156"/>
    <mergeCell ref="N156:P156"/>
    <mergeCell ref="H157:J157"/>
    <mergeCell ref="K157:M157"/>
    <mergeCell ref="N157:P157"/>
    <mergeCell ref="H158:J158"/>
    <mergeCell ref="K158:M158"/>
    <mergeCell ref="N158:P158"/>
    <mergeCell ref="H159:J159"/>
    <mergeCell ref="K159:M159"/>
    <mergeCell ref="N159:P159"/>
    <mergeCell ref="G46:G47"/>
    <mergeCell ref="G106:G107"/>
    <mergeCell ref="H152:J152"/>
    <mergeCell ref="K152:M152"/>
    <mergeCell ref="N152:P152"/>
    <mergeCell ref="H160:J160"/>
    <mergeCell ref="K160:M160"/>
    <mergeCell ref="N160:P160"/>
    <mergeCell ref="H154:J154"/>
    <mergeCell ref="K154:M154"/>
    <mergeCell ref="N154:P154"/>
    <mergeCell ref="H153:J153"/>
    <mergeCell ref="K153:M153"/>
    <mergeCell ref="N153:P153"/>
    <mergeCell ref="H149:J149"/>
    <mergeCell ref="K149:M149"/>
    <mergeCell ref="N149:P149"/>
    <mergeCell ref="H142:J142"/>
    <mergeCell ref="K142:M142"/>
    <mergeCell ref="N142:P142"/>
    <mergeCell ref="H150:J150"/>
    <mergeCell ref="K150:M150"/>
    <mergeCell ref="N150:P150"/>
    <mergeCell ref="H151:J151"/>
  </mergeCells>
  <pageMargins left="0.78740157480314965" right="0.39370078740157483" top="0.78740157480314965" bottom="0.78740157480314965" header="0.31496062992125984" footer="0.31496062992125984"/>
  <pageSetup paperSize="9" scale="61" fitToHeight="0" orientation="landscape" r:id="rId1"/>
  <rowBreaks count="1" manualBreakCount="1"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opLeftCell="A28" workbookViewId="0">
      <selection activeCell="E10" sqref="E10:G11"/>
    </sheetView>
  </sheetViews>
  <sheetFormatPr defaultColWidth="9.109375" defaultRowHeight="13.8"/>
  <cols>
    <col min="1" max="1" width="9.109375" style="24"/>
    <col min="2" max="2" width="68.5546875" style="24" customWidth="1"/>
    <col min="3" max="3" width="11.88671875" style="24" customWidth="1"/>
    <col min="4" max="4" width="11.6640625" style="24" customWidth="1"/>
    <col min="5" max="5" width="9.109375" style="24"/>
    <col min="6" max="6" width="4.88671875" style="24" customWidth="1"/>
    <col min="7" max="8" width="9.109375" style="24"/>
    <col min="9" max="9" width="5.5546875" style="24" customWidth="1"/>
    <col min="10" max="11" width="9.109375" style="24"/>
    <col min="12" max="12" width="5.88671875" style="24" customWidth="1"/>
    <col min="13" max="13" width="9.109375" style="24"/>
    <col min="14" max="14" width="16.5546875" style="24" customWidth="1"/>
    <col min="15" max="16384" width="9.109375" style="24"/>
  </cols>
  <sheetData>
    <row r="1" spans="1:14">
      <c r="A1" s="254" t="s">
        <v>247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288" t="s">
        <v>186</v>
      </c>
      <c r="B3" s="291" t="s">
        <v>58</v>
      </c>
      <c r="C3" s="294" t="s">
        <v>187</v>
      </c>
      <c r="D3" s="294" t="s">
        <v>188</v>
      </c>
      <c r="E3" s="297" t="s">
        <v>158</v>
      </c>
      <c r="F3" s="298"/>
      <c r="G3" s="298"/>
      <c r="H3" s="298"/>
      <c r="I3" s="298"/>
      <c r="J3" s="298"/>
      <c r="K3" s="298"/>
      <c r="L3" s="298"/>
      <c r="M3" s="298"/>
      <c r="N3" s="299"/>
    </row>
    <row r="4" spans="1:14">
      <c r="A4" s="290"/>
      <c r="B4" s="292"/>
      <c r="C4" s="295"/>
      <c r="D4" s="295"/>
      <c r="E4" s="5" t="s">
        <v>159</v>
      </c>
      <c r="F4" s="3" t="s">
        <v>379</v>
      </c>
      <c r="G4" s="4" t="s">
        <v>160</v>
      </c>
      <c r="H4" s="5" t="s">
        <v>159</v>
      </c>
      <c r="I4" s="3" t="s">
        <v>458</v>
      </c>
      <c r="J4" s="4" t="s">
        <v>160</v>
      </c>
      <c r="K4" s="5" t="s">
        <v>159</v>
      </c>
      <c r="L4" s="3" t="s">
        <v>459</v>
      </c>
      <c r="M4" s="4" t="s">
        <v>160</v>
      </c>
      <c r="N4" s="288" t="s">
        <v>161</v>
      </c>
    </row>
    <row r="5" spans="1:14">
      <c r="A5" s="289"/>
      <c r="B5" s="293"/>
      <c r="C5" s="296"/>
      <c r="D5" s="296"/>
      <c r="E5" s="284" t="s">
        <v>189</v>
      </c>
      <c r="F5" s="285"/>
      <c r="G5" s="285"/>
      <c r="H5" s="284" t="s">
        <v>190</v>
      </c>
      <c r="I5" s="285"/>
      <c r="J5" s="285"/>
      <c r="K5" s="284" t="s">
        <v>191</v>
      </c>
      <c r="L5" s="285"/>
      <c r="M5" s="285"/>
      <c r="N5" s="289"/>
    </row>
    <row r="6" spans="1:14" s="27" customFormat="1" ht="14.4" thickBot="1">
      <c r="A6" s="28" t="s">
        <v>59</v>
      </c>
      <c r="B6" s="25" t="s">
        <v>61</v>
      </c>
      <c r="C6" s="15" t="s">
        <v>118</v>
      </c>
      <c r="D6" s="15" t="s">
        <v>153</v>
      </c>
      <c r="E6" s="286" t="s">
        <v>165</v>
      </c>
      <c r="F6" s="287"/>
      <c r="G6" s="287"/>
      <c r="H6" s="286" t="s">
        <v>166</v>
      </c>
      <c r="I6" s="287"/>
      <c r="J6" s="287"/>
      <c r="K6" s="286" t="s">
        <v>167</v>
      </c>
      <c r="L6" s="287"/>
      <c r="M6" s="287"/>
      <c r="N6" s="26" t="s">
        <v>168</v>
      </c>
    </row>
    <row r="7" spans="1:14" ht="15.6">
      <c r="A7" s="7">
        <v>1</v>
      </c>
      <c r="B7" s="10" t="s">
        <v>246</v>
      </c>
      <c r="C7" s="20" t="s">
        <v>192</v>
      </c>
      <c r="D7" s="21" t="s">
        <v>119</v>
      </c>
      <c r="E7" s="280">
        <f>E10+E11</f>
        <v>65276271.700000003</v>
      </c>
      <c r="F7" s="281"/>
      <c r="G7" s="281"/>
      <c r="H7" s="282">
        <f t="shared" ref="H7" si="0">H10+H11</f>
        <v>49282004.539999999</v>
      </c>
      <c r="I7" s="283"/>
      <c r="J7" s="283"/>
      <c r="K7" s="282">
        <f t="shared" ref="K7" si="1">K10+K11</f>
        <v>51267769.729999997</v>
      </c>
      <c r="L7" s="283"/>
      <c r="M7" s="283"/>
      <c r="N7" s="12"/>
    </row>
    <row r="8" spans="1:14" ht="110.25" customHeight="1">
      <c r="A8" s="6" t="s">
        <v>193</v>
      </c>
      <c r="B8" s="9" t="s">
        <v>239</v>
      </c>
      <c r="C8" s="1" t="s">
        <v>194</v>
      </c>
      <c r="D8" s="22" t="s">
        <v>119</v>
      </c>
      <c r="E8" s="274"/>
      <c r="F8" s="275"/>
      <c r="G8" s="275"/>
      <c r="H8" s="274"/>
      <c r="I8" s="275"/>
      <c r="J8" s="275"/>
      <c r="K8" s="274"/>
      <c r="L8" s="275"/>
      <c r="M8" s="275"/>
      <c r="N8" s="13"/>
    </row>
    <row r="9" spans="1:14" ht="29.25" customHeight="1">
      <c r="A9" s="6" t="s">
        <v>195</v>
      </c>
      <c r="B9" s="9" t="s">
        <v>240</v>
      </c>
      <c r="C9" s="1" t="s">
        <v>196</v>
      </c>
      <c r="D9" s="22" t="s">
        <v>119</v>
      </c>
      <c r="E9" s="274"/>
      <c r="F9" s="275"/>
      <c r="G9" s="275"/>
      <c r="H9" s="274"/>
      <c r="I9" s="275"/>
      <c r="J9" s="275"/>
      <c r="K9" s="274"/>
      <c r="L9" s="275"/>
      <c r="M9" s="275"/>
      <c r="N9" s="13"/>
    </row>
    <row r="10" spans="1:14" ht="27" customHeight="1">
      <c r="A10" s="6" t="s">
        <v>197</v>
      </c>
      <c r="B10" s="9" t="s">
        <v>241</v>
      </c>
      <c r="C10" s="1" t="s">
        <v>198</v>
      </c>
      <c r="D10" s="22" t="s">
        <v>119</v>
      </c>
      <c r="E10" s="270">
        <v>3361908.97</v>
      </c>
      <c r="F10" s="271"/>
      <c r="G10" s="271"/>
      <c r="H10" s="270">
        <v>3361908.97</v>
      </c>
      <c r="I10" s="271"/>
      <c r="J10" s="271"/>
      <c r="K10" s="270">
        <v>3361908.97</v>
      </c>
      <c r="L10" s="271"/>
      <c r="M10" s="271"/>
      <c r="N10" s="13"/>
    </row>
    <row r="11" spans="1:14" ht="27" customHeight="1">
      <c r="A11" s="6" t="s">
        <v>199</v>
      </c>
      <c r="B11" s="9" t="s">
        <v>242</v>
      </c>
      <c r="C11" s="1" t="s">
        <v>200</v>
      </c>
      <c r="D11" s="22" t="s">
        <v>119</v>
      </c>
      <c r="E11" s="278">
        <f>E12+E15+E22</f>
        <v>61914362.730000004</v>
      </c>
      <c r="F11" s="279"/>
      <c r="G11" s="279"/>
      <c r="H11" s="278">
        <f>H12+H15+H22</f>
        <v>45920095.57</v>
      </c>
      <c r="I11" s="279"/>
      <c r="J11" s="279"/>
      <c r="K11" s="278">
        <f>K12+K15+K22</f>
        <v>47905860.759999998</v>
      </c>
      <c r="L11" s="279"/>
      <c r="M11" s="279"/>
      <c r="N11" s="13"/>
    </row>
    <row r="12" spans="1:14" ht="37.5" customHeight="1">
      <c r="A12" s="6" t="s">
        <v>201</v>
      </c>
      <c r="B12" s="11" t="s">
        <v>202</v>
      </c>
      <c r="C12" s="1" t="s">
        <v>203</v>
      </c>
      <c r="D12" s="22" t="s">
        <v>119</v>
      </c>
      <c r="E12" s="276">
        <f>E14</f>
        <v>48029982.969999999</v>
      </c>
      <c r="F12" s="277"/>
      <c r="G12" s="277"/>
      <c r="H12" s="270">
        <v>40475295.57</v>
      </c>
      <c r="I12" s="271"/>
      <c r="J12" s="271"/>
      <c r="K12" s="274">
        <v>42243260.759999998</v>
      </c>
      <c r="L12" s="275"/>
      <c r="M12" s="275"/>
      <c r="N12" s="13"/>
    </row>
    <row r="13" spans="1:14" ht="28.5" customHeight="1">
      <c r="A13" s="6" t="s">
        <v>204</v>
      </c>
      <c r="B13" s="8" t="s">
        <v>205</v>
      </c>
      <c r="C13" s="1" t="s">
        <v>206</v>
      </c>
      <c r="D13" s="22" t="s">
        <v>119</v>
      </c>
      <c r="E13" s="274"/>
      <c r="F13" s="275"/>
      <c r="G13" s="275"/>
      <c r="H13" s="274"/>
      <c r="I13" s="275"/>
      <c r="J13" s="275"/>
      <c r="K13" s="274"/>
      <c r="L13" s="275"/>
      <c r="M13" s="275"/>
      <c r="N13" s="13"/>
    </row>
    <row r="14" spans="1:14" ht="17.25" customHeight="1">
      <c r="A14" s="6" t="s">
        <v>207</v>
      </c>
      <c r="B14" s="8" t="s">
        <v>243</v>
      </c>
      <c r="C14" s="1" t="s">
        <v>208</v>
      </c>
      <c r="D14" s="22" t="s">
        <v>119</v>
      </c>
      <c r="E14" s="274">
        <v>48029982.969999999</v>
      </c>
      <c r="F14" s="275"/>
      <c r="G14" s="275"/>
      <c r="H14" s="274">
        <f>H12</f>
        <v>40475295.57</v>
      </c>
      <c r="I14" s="275"/>
      <c r="J14" s="275"/>
      <c r="K14" s="274">
        <f>K12</f>
        <v>42243260.759999998</v>
      </c>
      <c r="L14" s="275"/>
      <c r="M14" s="275"/>
      <c r="N14" s="13"/>
    </row>
    <row r="15" spans="1:14" ht="29.25" customHeight="1">
      <c r="A15" s="6" t="s">
        <v>209</v>
      </c>
      <c r="B15" s="11" t="s">
        <v>210</v>
      </c>
      <c r="C15" s="1" t="s">
        <v>211</v>
      </c>
      <c r="D15" s="22" t="s">
        <v>119</v>
      </c>
      <c r="E15" s="276">
        <f>E17</f>
        <v>6884523.3399999999</v>
      </c>
      <c r="F15" s="277"/>
      <c r="G15" s="277"/>
      <c r="H15" s="270">
        <v>5444800</v>
      </c>
      <c r="I15" s="271"/>
      <c r="J15" s="271"/>
      <c r="K15" s="270">
        <v>5662600</v>
      </c>
      <c r="L15" s="271"/>
      <c r="M15" s="271"/>
      <c r="N15" s="13"/>
    </row>
    <row r="16" spans="1:14" ht="28.5" customHeight="1">
      <c r="A16" s="6" t="s">
        <v>212</v>
      </c>
      <c r="B16" s="8" t="s">
        <v>205</v>
      </c>
      <c r="C16" s="1" t="s">
        <v>213</v>
      </c>
      <c r="D16" s="22" t="s">
        <v>119</v>
      </c>
      <c r="E16" s="211"/>
      <c r="F16" s="231"/>
      <c r="G16" s="231"/>
      <c r="H16" s="274"/>
      <c r="I16" s="275"/>
      <c r="J16" s="275"/>
      <c r="K16" s="274"/>
      <c r="L16" s="275"/>
      <c r="M16" s="275"/>
      <c r="N16" s="13"/>
    </row>
    <row r="17" spans="1:14" ht="21" customHeight="1">
      <c r="A17" s="6" t="s">
        <v>214</v>
      </c>
      <c r="B17" s="8" t="s">
        <v>243</v>
      </c>
      <c r="C17" s="1" t="s">
        <v>215</v>
      </c>
      <c r="D17" s="22" t="s">
        <v>119</v>
      </c>
      <c r="E17" s="211">
        <v>6884523.3399999999</v>
      </c>
      <c r="F17" s="231"/>
      <c r="G17" s="231"/>
      <c r="H17" s="274">
        <f>H15</f>
        <v>5444800</v>
      </c>
      <c r="I17" s="275"/>
      <c r="J17" s="275"/>
      <c r="K17" s="274">
        <f>K15</f>
        <v>5662600</v>
      </c>
      <c r="L17" s="275"/>
      <c r="M17" s="275"/>
      <c r="N17" s="13"/>
    </row>
    <row r="18" spans="1:14" ht="15.75" customHeight="1">
      <c r="A18" s="6" t="s">
        <v>216</v>
      </c>
      <c r="B18" s="11" t="s">
        <v>244</v>
      </c>
      <c r="C18" s="1" t="s">
        <v>217</v>
      </c>
      <c r="D18" s="22" t="s">
        <v>119</v>
      </c>
      <c r="E18" s="274"/>
      <c r="F18" s="275"/>
      <c r="G18" s="275"/>
      <c r="H18" s="274"/>
      <c r="I18" s="275"/>
      <c r="J18" s="275"/>
      <c r="K18" s="274"/>
      <c r="L18" s="275"/>
      <c r="M18" s="275"/>
      <c r="N18" s="13"/>
    </row>
    <row r="19" spans="1:14" ht="15" customHeight="1">
      <c r="A19" s="6" t="s">
        <v>218</v>
      </c>
      <c r="B19" s="11" t="s">
        <v>219</v>
      </c>
      <c r="C19" s="1" t="s">
        <v>220</v>
      </c>
      <c r="D19" s="22" t="s">
        <v>119</v>
      </c>
      <c r="E19" s="274"/>
      <c r="F19" s="275"/>
      <c r="G19" s="275"/>
      <c r="H19" s="274"/>
      <c r="I19" s="275"/>
      <c r="J19" s="275"/>
      <c r="K19" s="274"/>
      <c r="L19" s="275"/>
      <c r="M19" s="275"/>
      <c r="N19" s="13"/>
    </row>
    <row r="20" spans="1:14" ht="15" customHeight="1">
      <c r="A20" s="6" t="s">
        <v>221</v>
      </c>
      <c r="B20" s="8" t="s">
        <v>205</v>
      </c>
      <c r="C20" s="1" t="s">
        <v>222</v>
      </c>
      <c r="D20" s="22" t="s">
        <v>119</v>
      </c>
      <c r="E20" s="274"/>
      <c r="F20" s="275"/>
      <c r="G20" s="275"/>
      <c r="H20" s="274"/>
      <c r="I20" s="275"/>
      <c r="J20" s="275"/>
      <c r="K20" s="274"/>
      <c r="L20" s="275"/>
      <c r="M20" s="275"/>
      <c r="N20" s="13"/>
    </row>
    <row r="21" spans="1:14" ht="15" customHeight="1">
      <c r="A21" s="6" t="s">
        <v>223</v>
      </c>
      <c r="B21" s="8" t="s">
        <v>243</v>
      </c>
      <c r="C21" s="1" t="s">
        <v>224</v>
      </c>
      <c r="D21" s="22" t="s">
        <v>119</v>
      </c>
      <c r="E21" s="274"/>
      <c r="F21" s="275"/>
      <c r="G21" s="275"/>
      <c r="H21" s="274"/>
      <c r="I21" s="275"/>
      <c r="J21" s="275"/>
      <c r="K21" s="274"/>
      <c r="L21" s="275"/>
      <c r="M21" s="275"/>
      <c r="N21" s="13"/>
    </row>
    <row r="22" spans="1:14" ht="15.75" customHeight="1">
      <c r="A22" s="6" t="s">
        <v>225</v>
      </c>
      <c r="B22" s="11" t="s">
        <v>226</v>
      </c>
      <c r="C22" s="1" t="s">
        <v>227</v>
      </c>
      <c r="D22" s="22" t="s">
        <v>119</v>
      </c>
      <c r="E22" s="270">
        <v>6999856.4199999999</v>
      </c>
      <c r="F22" s="271"/>
      <c r="G22" s="271"/>
      <c r="H22" s="270">
        <v>0</v>
      </c>
      <c r="I22" s="271"/>
      <c r="J22" s="271"/>
      <c r="K22" s="270">
        <v>0</v>
      </c>
      <c r="L22" s="271"/>
      <c r="M22" s="271"/>
      <c r="N22" s="13"/>
    </row>
    <row r="23" spans="1:14" ht="15" customHeight="1">
      <c r="A23" s="6" t="s">
        <v>228</v>
      </c>
      <c r="B23" s="8" t="s">
        <v>205</v>
      </c>
      <c r="C23" s="2" t="s">
        <v>229</v>
      </c>
      <c r="D23" s="23" t="s">
        <v>119</v>
      </c>
      <c r="E23" s="267"/>
      <c r="F23" s="268"/>
      <c r="G23" s="268"/>
      <c r="H23" s="267"/>
      <c r="I23" s="268"/>
      <c r="J23" s="268"/>
      <c r="K23" s="267"/>
      <c r="L23" s="268"/>
      <c r="M23" s="268"/>
      <c r="N23" s="14"/>
    </row>
    <row r="24" spans="1:14" ht="15" customHeight="1">
      <c r="A24" s="6" t="s">
        <v>230</v>
      </c>
      <c r="B24" s="8" t="s">
        <v>231</v>
      </c>
      <c r="C24" s="1" t="s">
        <v>232</v>
      </c>
      <c r="D24" s="22" t="s">
        <v>119</v>
      </c>
      <c r="E24" s="274">
        <f>E22</f>
        <v>6999856.4199999999</v>
      </c>
      <c r="F24" s="275"/>
      <c r="G24" s="275"/>
      <c r="H24" s="274">
        <f>H22</f>
        <v>0</v>
      </c>
      <c r="I24" s="275"/>
      <c r="J24" s="275"/>
      <c r="K24" s="274">
        <f>K22</f>
        <v>0</v>
      </c>
      <c r="L24" s="275"/>
      <c r="M24" s="275"/>
      <c r="N24" s="13"/>
    </row>
    <row r="25" spans="1:14" ht="26.25" customHeight="1">
      <c r="A25" s="6" t="s">
        <v>61</v>
      </c>
      <c r="B25" s="17" t="s">
        <v>245</v>
      </c>
      <c r="C25" s="1" t="s">
        <v>233</v>
      </c>
      <c r="D25" s="22" t="s">
        <v>119</v>
      </c>
      <c r="E25" s="274"/>
      <c r="F25" s="275"/>
      <c r="G25" s="275"/>
      <c r="H25" s="274"/>
      <c r="I25" s="275"/>
      <c r="J25" s="275"/>
      <c r="K25" s="274"/>
      <c r="L25" s="275"/>
      <c r="M25" s="275"/>
      <c r="N25" s="13"/>
    </row>
    <row r="26" spans="1:14" ht="15" customHeight="1">
      <c r="A26" s="255"/>
      <c r="B26" s="18" t="s">
        <v>234</v>
      </c>
      <c r="C26" s="257" t="s">
        <v>235</v>
      </c>
      <c r="D26" s="259"/>
      <c r="E26" s="261"/>
      <c r="F26" s="262"/>
      <c r="G26" s="262"/>
      <c r="H26" s="261"/>
      <c r="I26" s="262"/>
      <c r="J26" s="262"/>
      <c r="K26" s="261"/>
      <c r="L26" s="262"/>
      <c r="M26" s="262"/>
      <c r="N26" s="265"/>
    </row>
    <row r="27" spans="1:14">
      <c r="A27" s="256"/>
      <c r="B27" s="19"/>
      <c r="C27" s="272"/>
      <c r="D27" s="273"/>
      <c r="E27" s="267"/>
      <c r="F27" s="268"/>
      <c r="G27" s="268"/>
      <c r="H27" s="267"/>
      <c r="I27" s="268"/>
      <c r="J27" s="268"/>
      <c r="K27" s="267"/>
      <c r="L27" s="268"/>
      <c r="M27" s="268"/>
      <c r="N27" s="269"/>
    </row>
    <row r="28" spans="1:14" ht="26.25" customHeight="1">
      <c r="A28" s="6" t="s">
        <v>118</v>
      </c>
      <c r="B28" s="17" t="s">
        <v>236</v>
      </c>
      <c r="C28" s="1" t="s">
        <v>237</v>
      </c>
      <c r="D28" s="22" t="s">
        <v>119</v>
      </c>
      <c r="E28" s="270">
        <f>E14+E24+E17</f>
        <v>61914362.730000004</v>
      </c>
      <c r="F28" s="271"/>
      <c r="G28" s="271"/>
      <c r="H28" s="270">
        <f>H14+H24+H17</f>
        <v>45920095.57</v>
      </c>
      <c r="I28" s="271"/>
      <c r="J28" s="271"/>
      <c r="K28" s="270">
        <f>K14+K24+K17</f>
        <v>47905860.759999998</v>
      </c>
      <c r="L28" s="271"/>
      <c r="M28" s="271"/>
      <c r="N28" s="13"/>
    </row>
    <row r="29" spans="1:14" ht="15" customHeight="1">
      <c r="A29" s="255"/>
      <c r="B29" s="18" t="s">
        <v>234</v>
      </c>
      <c r="C29" s="257" t="s">
        <v>238</v>
      </c>
      <c r="D29" s="259"/>
      <c r="E29" s="261"/>
      <c r="F29" s="262"/>
      <c r="G29" s="262"/>
      <c r="H29" s="261"/>
      <c r="I29" s="262"/>
      <c r="J29" s="262"/>
      <c r="K29" s="261"/>
      <c r="L29" s="262"/>
      <c r="M29" s="262"/>
      <c r="N29" s="265"/>
    </row>
    <row r="30" spans="1:14" ht="14.4" thickBot="1">
      <c r="A30" s="256"/>
      <c r="B30" s="19"/>
      <c r="C30" s="258"/>
      <c r="D30" s="260"/>
      <c r="E30" s="263"/>
      <c r="F30" s="264"/>
      <c r="G30" s="264"/>
      <c r="H30" s="263"/>
      <c r="I30" s="264"/>
      <c r="J30" s="264"/>
      <c r="K30" s="263"/>
      <c r="L30" s="264"/>
      <c r="M30" s="264"/>
      <c r="N30" s="266"/>
    </row>
  </sheetData>
  <mergeCells count="87">
    <mergeCell ref="N4:N5"/>
    <mergeCell ref="A3:A5"/>
    <mergeCell ref="B3:B5"/>
    <mergeCell ref="C3:C5"/>
    <mergeCell ref="D3:D5"/>
    <mergeCell ref="E3:N3"/>
    <mergeCell ref="E7:G7"/>
    <mergeCell ref="H7:J7"/>
    <mergeCell ref="K7:M7"/>
    <mergeCell ref="E5:G5"/>
    <mergeCell ref="H5:J5"/>
    <mergeCell ref="K5:M5"/>
    <mergeCell ref="E6:G6"/>
    <mergeCell ref="H6:J6"/>
    <mergeCell ref="K6:M6"/>
    <mergeCell ref="K8:M8"/>
    <mergeCell ref="E9:G9"/>
    <mergeCell ref="H9:J9"/>
    <mergeCell ref="K9:M9"/>
    <mergeCell ref="E8:G8"/>
    <mergeCell ref="H8:J8"/>
    <mergeCell ref="K10:M10"/>
    <mergeCell ref="E11:G11"/>
    <mergeCell ref="H11:J11"/>
    <mergeCell ref="K11:M11"/>
    <mergeCell ref="E10:G10"/>
    <mergeCell ref="H10:J10"/>
    <mergeCell ref="K12:M12"/>
    <mergeCell ref="E13:G13"/>
    <mergeCell ref="H13:J13"/>
    <mergeCell ref="K13:M13"/>
    <mergeCell ref="E12:G12"/>
    <mergeCell ref="H12:J12"/>
    <mergeCell ref="K14:M14"/>
    <mergeCell ref="E15:G15"/>
    <mergeCell ref="H15:J15"/>
    <mergeCell ref="K15:M15"/>
    <mergeCell ref="E14:G14"/>
    <mergeCell ref="H14:J14"/>
    <mergeCell ref="K16:M16"/>
    <mergeCell ref="E17:G17"/>
    <mergeCell ref="H17:J17"/>
    <mergeCell ref="K17:M17"/>
    <mergeCell ref="E16:G16"/>
    <mergeCell ref="H16:J16"/>
    <mergeCell ref="K18:M18"/>
    <mergeCell ref="E19:G19"/>
    <mergeCell ref="H19:J19"/>
    <mergeCell ref="K19:M19"/>
    <mergeCell ref="E18:G18"/>
    <mergeCell ref="H18:J18"/>
    <mergeCell ref="K20:M20"/>
    <mergeCell ref="E21:G21"/>
    <mergeCell ref="H21:J21"/>
    <mergeCell ref="K21:M21"/>
    <mergeCell ref="E20:G20"/>
    <mergeCell ref="H20:J20"/>
    <mergeCell ref="K22:M22"/>
    <mergeCell ref="E23:G23"/>
    <mergeCell ref="H23:J23"/>
    <mergeCell ref="K23:M23"/>
    <mergeCell ref="E22:G22"/>
    <mergeCell ref="H22:J22"/>
    <mergeCell ref="E26:G27"/>
    <mergeCell ref="H26:J27"/>
    <mergeCell ref="K24:M24"/>
    <mergeCell ref="E25:G25"/>
    <mergeCell ref="H25:J25"/>
    <mergeCell ref="K25:M25"/>
    <mergeCell ref="E24:G24"/>
    <mergeCell ref="H24:J24"/>
    <mergeCell ref="A1:N1"/>
    <mergeCell ref="A29:A30"/>
    <mergeCell ref="C29:C30"/>
    <mergeCell ref="D29:D30"/>
    <mergeCell ref="E29:G30"/>
    <mergeCell ref="H29:J30"/>
    <mergeCell ref="K29:M30"/>
    <mergeCell ref="N29:N30"/>
    <mergeCell ref="K26:M27"/>
    <mergeCell ref="N26:N27"/>
    <mergeCell ref="E28:G28"/>
    <mergeCell ref="H28:J28"/>
    <mergeCell ref="K28:M28"/>
    <mergeCell ref="A26:A27"/>
    <mergeCell ref="C26:C27"/>
    <mergeCell ref="D26:D27"/>
  </mergeCells>
  <pageMargins left="0.78740157480314965" right="0.39370078740157483" top="0.78740157480314965" bottom="0.78740157480314965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workbookViewId="0">
      <selection activeCell="B2" sqref="B2"/>
    </sheetView>
  </sheetViews>
  <sheetFormatPr defaultColWidth="9.109375" defaultRowHeight="13.8"/>
  <cols>
    <col min="1" max="1" width="7.5546875" style="29" customWidth="1"/>
    <col min="2" max="2" width="87.6640625" style="29" customWidth="1"/>
    <col min="3" max="5" width="19.44140625" style="29" customWidth="1"/>
    <col min="6" max="16384" width="9.109375" style="29"/>
  </cols>
  <sheetData>
    <row r="1" spans="1:5">
      <c r="A1" s="301" t="s">
        <v>352</v>
      </c>
      <c r="B1" s="301"/>
      <c r="C1" s="301"/>
      <c r="D1" s="301"/>
      <c r="E1" s="301"/>
    </row>
    <row r="3" spans="1:5">
      <c r="A3" s="301" t="s">
        <v>346</v>
      </c>
      <c r="B3" s="301"/>
      <c r="C3" s="301"/>
      <c r="D3" s="301"/>
      <c r="E3" s="301"/>
    </row>
    <row r="5" spans="1:5">
      <c r="A5" s="301" t="s">
        <v>367</v>
      </c>
      <c r="B5" s="301"/>
      <c r="C5" s="301"/>
      <c r="D5" s="301"/>
      <c r="E5" s="301"/>
    </row>
    <row r="7" spans="1:5" ht="80.25" customHeight="1">
      <c r="A7" s="30" t="s">
        <v>347</v>
      </c>
      <c r="B7" s="30" t="s">
        <v>348</v>
      </c>
      <c r="C7" s="30" t="s">
        <v>350</v>
      </c>
      <c r="D7" s="30" t="s">
        <v>368</v>
      </c>
      <c r="E7" s="30" t="s">
        <v>349</v>
      </c>
    </row>
    <row r="8" spans="1:5">
      <c r="A8" s="31">
        <v>1</v>
      </c>
      <c r="B8" s="31"/>
      <c r="C8" s="32"/>
      <c r="D8" s="30"/>
      <c r="E8" s="32"/>
    </row>
    <row r="9" spans="1:5">
      <c r="A9" s="31">
        <v>2</v>
      </c>
      <c r="B9" s="31"/>
      <c r="C9" s="32"/>
      <c r="D9" s="30"/>
      <c r="E9" s="32"/>
    </row>
    <row r="10" spans="1:5">
      <c r="A10" s="302" t="s">
        <v>351</v>
      </c>
      <c r="B10" s="302"/>
      <c r="C10" s="30" t="s">
        <v>119</v>
      </c>
      <c r="D10" s="30" t="s">
        <v>119</v>
      </c>
      <c r="E10" s="32">
        <v>0</v>
      </c>
    </row>
    <row r="12" spans="1:5">
      <c r="A12" s="301" t="s">
        <v>353</v>
      </c>
      <c r="B12" s="301"/>
      <c r="C12" s="301"/>
      <c r="D12" s="301"/>
      <c r="E12" s="301"/>
    </row>
    <row r="14" spans="1:5">
      <c r="A14" s="303" t="s">
        <v>360</v>
      </c>
      <c r="B14" s="301"/>
      <c r="C14" s="301"/>
      <c r="D14" s="301"/>
      <c r="E14" s="301"/>
    </row>
    <row r="16" spans="1:5" ht="39" customHeight="1">
      <c r="A16" s="30" t="s">
        <v>347</v>
      </c>
      <c r="B16" s="304" t="s">
        <v>58</v>
      </c>
      <c r="C16" s="305"/>
      <c r="D16" s="305"/>
      <c r="E16" s="30" t="s">
        <v>349</v>
      </c>
    </row>
    <row r="17" spans="1:5">
      <c r="A17" s="31">
        <v>1</v>
      </c>
      <c r="B17" s="306" t="s">
        <v>460</v>
      </c>
      <c r="C17" s="307"/>
      <c r="D17" s="307"/>
      <c r="E17" s="32">
        <f>13974468-15790-1000000</f>
        <v>12958678</v>
      </c>
    </row>
    <row r="18" spans="1:5">
      <c r="A18" s="31">
        <v>2</v>
      </c>
      <c r="B18" s="306" t="s">
        <v>461</v>
      </c>
      <c r="C18" s="307"/>
      <c r="D18" s="307"/>
      <c r="E18" s="32">
        <f>61098732+3400000-4000000</f>
        <v>60498732</v>
      </c>
    </row>
    <row r="19" spans="1:5">
      <c r="A19" s="308" t="s">
        <v>351</v>
      </c>
      <c r="B19" s="309"/>
      <c r="C19" s="309"/>
      <c r="D19" s="309"/>
      <c r="E19" s="127">
        <f>E17+E18</f>
        <v>73457410</v>
      </c>
    </row>
    <row r="21" spans="1:5">
      <c r="A21" s="301" t="s">
        <v>359</v>
      </c>
      <c r="B21" s="301"/>
      <c r="C21" s="301"/>
      <c r="D21" s="301"/>
      <c r="E21" s="301"/>
    </row>
    <row r="23" spans="1:5" ht="117" customHeight="1">
      <c r="A23" s="30" t="s">
        <v>347</v>
      </c>
      <c r="B23" s="30" t="s">
        <v>58</v>
      </c>
      <c r="C23" s="30" t="s">
        <v>355</v>
      </c>
      <c r="D23" s="30" t="s">
        <v>356</v>
      </c>
      <c r="E23" s="30" t="s">
        <v>349</v>
      </c>
    </row>
    <row r="24" spans="1:5" ht="41.4">
      <c r="A24" s="31">
        <v>1</v>
      </c>
      <c r="B24" s="31" t="s">
        <v>462</v>
      </c>
      <c r="C24" s="32"/>
      <c r="D24" s="30" t="s">
        <v>463</v>
      </c>
      <c r="E24" s="32">
        <v>8900000</v>
      </c>
    </row>
    <row r="25" spans="1:5" ht="41.4">
      <c r="A25" s="31">
        <v>1</v>
      </c>
      <c r="B25" s="31" t="s">
        <v>464</v>
      </c>
      <c r="C25" s="32"/>
      <c r="D25" s="30" t="s">
        <v>465</v>
      </c>
      <c r="E25" s="32">
        <v>5600000</v>
      </c>
    </row>
    <row r="26" spans="1:5">
      <c r="A26" s="31">
        <v>2</v>
      </c>
      <c r="B26" s="31"/>
      <c r="C26" s="32"/>
      <c r="D26" s="30"/>
      <c r="E26" s="32"/>
    </row>
    <row r="27" spans="1:5">
      <c r="A27" s="302" t="s">
        <v>351</v>
      </c>
      <c r="B27" s="302"/>
      <c r="C27" s="30" t="s">
        <v>119</v>
      </c>
      <c r="D27" s="30" t="s">
        <v>119</v>
      </c>
      <c r="E27" s="32">
        <f>E24+E25+E26</f>
        <v>14500000</v>
      </c>
    </row>
    <row r="29" spans="1:5">
      <c r="A29" s="301" t="s">
        <v>357</v>
      </c>
      <c r="B29" s="301"/>
      <c r="C29" s="301"/>
      <c r="D29" s="301"/>
      <c r="E29" s="301"/>
    </row>
    <row r="31" spans="1:5" ht="42.75" customHeight="1">
      <c r="A31" s="30" t="s">
        <v>347</v>
      </c>
      <c r="B31" s="304" t="s">
        <v>58</v>
      </c>
      <c r="C31" s="305"/>
      <c r="D31" s="305"/>
      <c r="E31" s="30" t="s">
        <v>349</v>
      </c>
    </row>
    <row r="32" spans="1:5">
      <c r="A32" s="31">
        <v>1</v>
      </c>
      <c r="B32" s="310"/>
      <c r="C32" s="311"/>
      <c r="D32" s="311"/>
      <c r="E32" s="32"/>
    </row>
    <row r="33" spans="1:5">
      <c r="A33" s="31">
        <v>2</v>
      </c>
      <c r="B33" s="310"/>
      <c r="C33" s="311"/>
      <c r="D33" s="311"/>
      <c r="E33" s="32"/>
    </row>
    <row r="34" spans="1:5">
      <c r="A34" s="308" t="s">
        <v>351</v>
      </c>
      <c r="B34" s="309"/>
      <c r="C34" s="309"/>
      <c r="D34" s="309"/>
      <c r="E34" s="32"/>
    </row>
    <row r="36" spans="1:5">
      <c r="A36" s="301" t="s">
        <v>354</v>
      </c>
      <c r="B36" s="301"/>
      <c r="C36" s="301"/>
      <c r="D36" s="301"/>
      <c r="E36" s="301"/>
    </row>
    <row r="38" spans="1:5" ht="38.25" customHeight="1">
      <c r="A38" s="30" t="s">
        <v>347</v>
      </c>
      <c r="B38" s="30" t="s">
        <v>58</v>
      </c>
      <c r="C38" s="312" t="s">
        <v>348</v>
      </c>
      <c r="D38" s="312"/>
      <c r="E38" s="30" t="s">
        <v>349</v>
      </c>
    </row>
    <row r="39" spans="1:5">
      <c r="A39" s="31">
        <v>1</v>
      </c>
      <c r="B39" s="31"/>
      <c r="C39" s="313"/>
      <c r="D39" s="313"/>
      <c r="E39" s="32"/>
    </row>
    <row r="40" spans="1:5">
      <c r="A40" s="31">
        <v>2</v>
      </c>
      <c r="B40" s="31"/>
      <c r="C40" s="313"/>
      <c r="D40" s="313"/>
      <c r="E40" s="32"/>
    </row>
    <row r="41" spans="1:5">
      <c r="A41" s="302" t="s">
        <v>351</v>
      </c>
      <c r="B41" s="302"/>
      <c r="C41" s="312" t="s">
        <v>119</v>
      </c>
      <c r="D41" s="312"/>
      <c r="E41" s="32"/>
    </row>
    <row r="43" spans="1:5">
      <c r="A43" s="301" t="s">
        <v>358</v>
      </c>
      <c r="B43" s="301"/>
      <c r="C43" s="301"/>
      <c r="D43" s="301"/>
      <c r="E43" s="301"/>
    </row>
    <row r="45" spans="1:5" ht="36.75" customHeight="1">
      <c r="A45" s="30" t="s">
        <v>347</v>
      </c>
      <c r="B45" s="304" t="s">
        <v>58</v>
      </c>
      <c r="C45" s="305"/>
      <c r="D45" s="305"/>
      <c r="E45" s="30" t="s">
        <v>349</v>
      </c>
    </row>
    <row r="46" spans="1:5">
      <c r="A46" s="31">
        <v>1</v>
      </c>
      <c r="B46" s="310"/>
      <c r="C46" s="311"/>
      <c r="D46" s="311"/>
      <c r="E46" s="32"/>
    </row>
    <row r="47" spans="1:5">
      <c r="A47" s="31">
        <v>2</v>
      </c>
      <c r="B47" s="310"/>
      <c r="C47" s="311"/>
      <c r="D47" s="311"/>
      <c r="E47" s="32"/>
    </row>
    <row r="48" spans="1:5">
      <c r="A48" s="308" t="s">
        <v>351</v>
      </c>
      <c r="B48" s="309"/>
      <c r="C48" s="309"/>
      <c r="D48" s="309"/>
      <c r="E48" s="32"/>
    </row>
    <row r="50" spans="1:9">
      <c r="A50" s="301" t="s">
        <v>362</v>
      </c>
      <c r="B50" s="301"/>
      <c r="C50" s="301"/>
      <c r="D50" s="301"/>
      <c r="E50" s="301"/>
    </row>
    <row r="52" spans="1:9">
      <c r="A52" s="303" t="s">
        <v>363</v>
      </c>
      <c r="B52" s="301"/>
      <c r="C52" s="301"/>
      <c r="D52" s="301"/>
      <c r="E52" s="301"/>
    </row>
    <row r="54" spans="1:9" ht="46.5" customHeight="1">
      <c r="A54" s="30" t="s">
        <v>347</v>
      </c>
      <c r="B54" s="304" t="s">
        <v>58</v>
      </c>
      <c r="C54" s="305"/>
      <c r="D54" s="305"/>
      <c r="E54" s="30" t="s">
        <v>349</v>
      </c>
    </row>
    <row r="55" spans="1:9">
      <c r="A55" s="31">
        <v>1</v>
      </c>
      <c r="B55" s="306" t="s">
        <v>466</v>
      </c>
      <c r="C55" s="307"/>
      <c r="D55" s="307"/>
      <c r="E55" s="32">
        <v>1000</v>
      </c>
      <c r="G55" s="300"/>
      <c r="H55" s="300"/>
      <c r="I55" s="300"/>
    </row>
    <row r="56" spans="1:9">
      <c r="A56" s="31">
        <v>2</v>
      </c>
      <c r="B56" s="306" t="s">
        <v>551</v>
      </c>
      <c r="C56" s="307"/>
      <c r="D56" s="307"/>
      <c r="E56" s="32">
        <v>100000</v>
      </c>
    </row>
    <row r="57" spans="1:9">
      <c r="A57" s="31">
        <v>3</v>
      </c>
      <c r="B57" s="306" t="s">
        <v>552</v>
      </c>
      <c r="C57" s="307"/>
      <c r="D57" s="307"/>
      <c r="E57" s="32">
        <v>315790</v>
      </c>
    </row>
    <row r="58" spans="1:9">
      <c r="A58" s="308" t="s">
        <v>351</v>
      </c>
      <c r="B58" s="309"/>
      <c r="C58" s="309"/>
      <c r="D58" s="309"/>
      <c r="E58" s="32">
        <f>E55+E57</f>
        <v>316790</v>
      </c>
    </row>
    <row r="60" spans="1:9">
      <c r="A60" s="303" t="s">
        <v>364</v>
      </c>
      <c r="B60" s="301"/>
      <c r="C60" s="301"/>
      <c r="D60" s="301"/>
      <c r="E60" s="301"/>
    </row>
    <row r="62" spans="1:9" ht="42" customHeight="1">
      <c r="A62" s="30" t="s">
        <v>347</v>
      </c>
      <c r="B62" s="304" t="s">
        <v>58</v>
      </c>
      <c r="C62" s="305"/>
      <c r="D62" s="305"/>
      <c r="E62" s="30" t="s">
        <v>349</v>
      </c>
    </row>
    <row r="63" spans="1:9">
      <c r="A63" s="31">
        <v>1</v>
      </c>
      <c r="B63" s="310"/>
      <c r="C63" s="311"/>
      <c r="D63" s="311"/>
      <c r="E63" s="32"/>
    </row>
    <row r="64" spans="1:9">
      <c r="A64" s="31">
        <v>2</v>
      </c>
      <c r="B64" s="310"/>
      <c r="C64" s="311"/>
      <c r="D64" s="311"/>
      <c r="E64" s="32"/>
    </row>
    <row r="65" spans="1:5">
      <c r="A65" s="308" t="s">
        <v>351</v>
      </c>
      <c r="B65" s="309"/>
      <c r="C65" s="309"/>
      <c r="D65" s="309"/>
      <c r="E65" s="32"/>
    </row>
    <row r="67" spans="1:5">
      <c r="A67" s="303" t="s">
        <v>365</v>
      </c>
      <c r="B67" s="301"/>
      <c r="C67" s="301"/>
      <c r="D67" s="301"/>
      <c r="E67" s="301"/>
    </row>
    <row r="69" spans="1:5" ht="45" customHeight="1">
      <c r="A69" s="30" t="s">
        <v>347</v>
      </c>
      <c r="B69" s="304" t="s">
        <v>58</v>
      </c>
      <c r="C69" s="305"/>
      <c r="D69" s="305"/>
      <c r="E69" s="30" t="s">
        <v>349</v>
      </c>
    </row>
    <row r="70" spans="1:5">
      <c r="A70" s="31">
        <v>1</v>
      </c>
      <c r="B70" s="310"/>
      <c r="C70" s="311"/>
      <c r="D70" s="311"/>
      <c r="E70" s="32"/>
    </row>
    <row r="71" spans="1:5">
      <c r="A71" s="31">
        <v>2</v>
      </c>
      <c r="B71" s="310"/>
      <c r="C71" s="311"/>
      <c r="D71" s="311"/>
      <c r="E71" s="32"/>
    </row>
    <row r="72" spans="1:5">
      <c r="A72" s="308" t="s">
        <v>351</v>
      </c>
      <c r="B72" s="309"/>
      <c r="C72" s="309"/>
      <c r="D72" s="309"/>
      <c r="E72" s="32"/>
    </row>
    <row r="74" spans="1:5">
      <c r="A74" s="303" t="s">
        <v>366</v>
      </c>
      <c r="B74" s="301"/>
      <c r="C74" s="301"/>
      <c r="D74" s="301"/>
      <c r="E74" s="301"/>
    </row>
    <row r="76" spans="1:5" ht="45" customHeight="1">
      <c r="A76" s="30" t="s">
        <v>347</v>
      </c>
      <c r="B76" s="304" t="s">
        <v>58</v>
      </c>
      <c r="C76" s="305"/>
      <c r="D76" s="305"/>
      <c r="E76" s="30" t="s">
        <v>349</v>
      </c>
    </row>
    <row r="77" spans="1:5">
      <c r="A77" s="31">
        <v>1</v>
      </c>
      <c r="B77" s="310"/>
      <c r="C77" s="311"/>
      <c r="D77" s="311"/>
      <c r="E77" s="32"/>
    </row>
    <row r="78" spans="1:5">
      <c r="A78" s="31">
        <v>2</v>
      </c>
      <c r="B78" s="310"/>
      <c r="C78" s="311"/>
      <c r="D78" s="311"/>
      <c r="E78" s="32"/>
    </row>
    <row r="79" spans="1:5">
      <c r="A79" s="308" t="s">
        <v>351</v>
      </c>
      <c r="B79" s="309"/>
      <c r="C79" s="309"/>
      <c r="D79" s="309"/>
      <c r="E79" s="32"/>
    </row>
  </sheetData>
  <mergeCells count="51">
    <mergeCell ref="B77:D77"/>
    <mergeCell ref="B78:D78"/>
    <mergeCell ref="A79:D79"/>
    <mergeCell ref="B70:D70"/>
    <mergeCell ref="B71:D71"/>
    <mergeCell ref="A72:D72"/>
    <mergeCell ref="A74:E74"/>
    <mergeCell ref="B76:D76"/>
    <mergeCell ref="B63:D63"/>
    <mergeCell ref="B64:D64"/>
    <mergeCell ref="A65:D65"/>
    <mergeCell ref="A67:E67"/>
    <mergeCell ref="B69:D69"/>
    <mergeCell ref="B55:D55"/>
    <mergeCell ref="B57:D57"/>
    <mergeCell ref="A58:D58"/>
    <mergeCell ref="A60:E60"/>
    <mergeCell ref="B62:D62"/>
    <mergeCell ref="B56:D56"/>
    <mergeCell ref="B32:D32"/>
    <mergeCell ref="B33:D33"/>
    <mergeCell ref="A34:D34"/>
    <mergeCell ref="B54:D54"/>
    <mergeCell ref="A50:E50"/>
    <mergeCell ref="A52:E52"/>
    <mergeCell ref="B46:D46"/>
    <mergeCell ref="B47:D47"/>
    <mergeCell ref="A48:D48"/>
    <mergeCell ref="C38:D38"/>
    <mergeCell ref="C39:D39"/>
    <mergeCell ref="C40:D40"/>
    <mergeCell ref="C41:D41"/>
    <mergeCell ref="B45:D45"/>
    <mergeCell ref="A43:E43"/>
    <mergeCell ref="A41:B41"/>
    <mergeCell ref="G55:I55"/>
    <mergeCell ref="A1:E1"/>
    <mergeCell ref="A3:E3"/>
    <mergeCell ref="A5:E5"/>
    <mergeCell ref="A10:B10"/>
    <mergeCell ref="A12:E12"/>
    <mergeCell ref="A36:E36"/>
    <mergeCell ref="A14:E14"/>
    <mergeCell ref="A29:E29"/>
    <mergeCell ref="B16:D16"/>
    <mergeCell ref="A27:B27"/>
    <mergeCell ref="B17:D17"/>
    <mergeCell ref="B18:D18"/>
    <mergeCell ref="A19:D19"/>
    <mergeCell ref="A21:E21"/>
    <mergeCell ref="B31:D31"/>
  </mergeCells>
  <pageMargins left="0.78740157480314965" right="0.39370078740157483" top="0.78740157480314965" bottom="0.78740157480314965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211"/>
  <sheetViews>
    <sheetView workbookViewId="0">
      <selection activeCell="J4" sqref="J4"/>
    </sheetView>
  </sheetViews>
  <sheetFormatPr defaultColWidth="0.88671875" defaultRowHeight="13.8"/>
  <cols>
    <col min="1" max="1" width="8" style="128" customWidth="1"/>
    <col min="2" max="2" width="16" style="128" customWidth="1"/>
    <col min="3" max="3" width="16.6640625" style="128" customWidth="1"/>
    <col min="4" max="4" width="16.5546875" style="128" customWidth="1"/>
    <col min="5" max="5" width="17.5546875" style="128" customWidth="1"/>
    <col min="6" max="6" width="17.88671875" style="128" customWidth="1"/>
    <col min="7" max="7" width="16.109375" style="128" customWidth="1"/>
    <col min="8" max="8" width="18.109375" style="128" customWidth="1"/>
    <col min="9" max="9" width="14.88671875" style="128" customWidth="1"/>
    <col min="10" max="10" width="23.44140625" style="128" customWidth="1"/>
    <col min="11" max="16384" width="0.88671875" style="128"/>
  </cols>
  <sheetData>
    <row r="1" spans="1:10">
      <c r="A1" s="316" t="s">
        <v>361</v>
      </c>
      <c r="B1" s="316"/>
      <c r="C1" s="316"/>
      <c r="D1" s="316"/>
      <c r="E1" s="316"/>
      <c r="F1" s="316"/>
      <c r="G1" s="316"/>
      <c r="H1" s="316"/>
      <c r="I1" s="316"/>
      <c r="J1" s="316"/>
    </row>
    <row r="3" spans="1:10">
      <c r="A3" s="316" t="s">
        <v>248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0" s="129" customFormat="1" ht="12.75" customHeight="1">
      <c r="A5" s="129" t="s">
        <v>249</v>
      </c>
      <c r="C5" s="367" t="s">
        <v>535</v>
      </c>
      <c r="D5" s="368"/>
      <c r="E5" s="368"/>
      <c r="F5" s="368"/>
      <c r="G5" s="368"/>
      <c r="H5" s="368"/>
      <c r="I5" s="368"/>
      <c r="J5" s="368"/>
    </row>
    <row r="6" spans="1:10" s="129" customFormat="1">
      <c r="C6" s="130"/>
      <c r="D6" s="130"/>
      <c r="E6" s="131"/>
      <c r="F6" s="131"/>
      <c r="G6" s="131"/>
      <c r="H6" s="131"/>
      <c r="I6" s="131"/>
      <c r="J6" s="131"/>
    </row>
    <row r="7" spans="1:10" s="129" customFormat="1" ht="13.5" customHeight="1">
      <c r="A7" s="132" t="s">
        <v>250</v>
      </c>
      <c r="B7" s="132"/>
      <c r="C7" s="132"/>
      <c r="D7" s="348" t="s">
        <v>493</v>
      </c>
      <c r="E7" s="348"/>
      <c r="F7" s="348"/>
      <c r="G7" s="348"/>
      <c r="H7" s="348"/>
      <c r="I7" s="348"/>
      <c r="J7" s="348"/>
    </row>
    <row r="9" spans="1:10">
      <c r="A9" s="316" t="s">
        <v>251</v>
      </c>
      <c r="B9" s="316"/>
      <c r="C9" s="316"/>
      <c r="D9" s="316"/>
      <c r="E9" s="316"/>
      <c r="F9" s="316"/>
      <c r="G9" s="316"/>
      <c r="H9" s="316"/>
      <c r="I9" s="316"/>
      <c r="J9" s="316"/>
    </row>
    <row r="11" spans="1:10" s="133" customFormat="1">
      <c r="A11" s="371" t="s">
        <v>252</v>
      </c>
      <c r="B11" s="371" t="s">
        <v>253</v>
      </c>
      <c r="C11" s="371" t="s">
        <v>254</v>
      </c>
      <c r="D11" s="374" t="s">
        <v>255</v>
      </c>
      <c r="E11" s="375"/>
      <c r="F11" s="375"/>
      <c r="G11" s="375"/>
      <c r="H11" s="371" t="s">
        <v>256</v>
      </c>
      <c r="I11" s="371" t="s">
        <v>257</v>
      </c>
      <c r="J11" s="376" t="s">
        <v>258</v>
      </c>
    </row>
    <row r="12" spans="1:10" s="133" customFormat="1">
      <c r="A12" s="372"/>
      <c r="B12" s="372"/>
      <c r="C12" s="372"/>
      <c r="D12" s="371" t="s">
        <v>259</v>
      </c>
      <c r="E12" s="374" t="s">
        <v>2</v>
      </c>
      <c r="F12" s="375"/>
      <c r="G12" s="375"/>
      <c r="H12" s="372"/>
      <c r="I12" s="372"/>
      <c r="J12" s="377"/>
    </row>
    <row r="13" spans="1:10" s="133" customFormat="1" ht="42.75" customHeight="1">
      <c r="A13" s="373"/>
      <c r="B13" s="373"/>
      <c r="C13" s="373"/>
      <c r="D13" s="373"/>
      <c r="E13" s="134" t="s">
        <v>260</v>
      </c>
      <c r="F13" s="134" t="s">
        <v>261</v>
      </c>
      <c r="G13" s="134" t="s">
        <v>262</v>
      </c>
      <c r="H13" s="373"/>
      <c r="I13" s="373"/>
      <c r="J13" s="378"/>
    </row>
    <row r="14" spans="1:10" s="136" customFormat="1">
      <c r="A14" s="135">
        <v>1</v>
      </c>
      <c r="B14" s="135">
        <v>2</v>
      </c>
      <c r="C14" s="135">
        <v>3</v>
      </c>
      <c r="D14" s="135">
        <v>4</v>
      </c>
      <c r="E14" s="135">
        <v>5</v>
      </c>
      <c r="F14" s="135">
        <v>6</v>
      </c>
      <c r="G14" s="135">
        <v>7</v>
      </c>
      <c r="H14" s="135">
        <v>8</v>
      </c>
      <c r="I14" s="135">
        <v>9</v>
      </c>
      <c r="J14" s="135">
        <v>10</v>
      </c>
    </row>
    <row r="15" spans="1:10">
      <c r="A15" s="137" t="s">
        <v>59</v>
      </c>
      <c r="B15" s="138" t="s">
        <v>494</v>
      </c>
      <c r="C15" s="139">
        <v>40.299999999999997</v>
      </c>
      <c r="D15" s="140">
        <v>53984.24</v>
      </c>
      <c r="E15" s="140">
        <v>18570.580000000002</v>
      </c>
      <c r="F15" s="140">
        <v>723.39</v>
      </c>
      <c r="G15" s="140">
        <v>34690.269999999997</v>
      </c>
      <c r="H15" s="141"/>
      <c r="I15" s="140"/>
      <c r="J15" s="140">
        <f>29967023.98-3860245.78</f>
        <v>26106778.199999999</v>
      </c>
    </row>
    <row r="16" spans="1:10">
      <c r="A16" s="137" t="s">
        <v>61</v>
      </c>
      <c r="B16" s="138" t="s">
        <v>495</v>
      </c>
      <c r="C16" s="139">
        <v>8.3000000000000007</v>
      </c>
      <c r="D16" s="140">
        <f>E16+F16+G16</f>
        <v>52911.649999999994</v>
      </c>
      <c r="E16" s="140">
        <v>19831.21</v>
      </c>
      <c r="F16" s="140">
        <v>7028.11</v>
      </c>
      <c r="G16" s="140">
        <f>26353.53-301.2</f>
        <v>26052.329999999998</v>
      </c>
      <c r="H16" s="141"/>
      <c r="I16" s="140"/>
      <c r="J16" s="140">
        <v>5270000</v>
      </c>
    </row>
    <row r="17" spans="1:10">
      <c r="A17" s="137"/>
      <c r="B17" s="138"/>
      <c r="C17" s="140"/>
      <c r="D17" s="140"/>
      <c r="E17" s="140"/>
      <c r="F17" s="140"/>
      <c r="G17" s="140"/>
      <c r="H17" s="141"/>
      <c r="I17" s="140"/>
      <c r="J17" s="140"/>
    </row>
    <row r="18" spans="1:10">
      <c r="A18" s="369" t="s">
        <v>263</v>
      </c>
      <c r="B18" s="370"/>
      <c r="C18" s="135" t="s">
        <v>119</v>
      </c>
      <c r="D18" s="140"/>
      <c r="E18" s="135" t="s">
        <v>119</v>
      </c>
      <c r="F18" s="135" t="s">
        <v>119</v>
      </c>
      <c r="G18" s="135" t="s">
        <v>119</v>
      </c>
      <c r="H18" s="135" t="s">
        <v>119</v>
      </c>
      <c r="I18" s="135" t="s">
        <v>119</v>
      </c>
      <c r="J18" s="140">
        <f>J15+J16</f>
        <v>31376778.199999999</v>
      </c>
    </row>
    <row r="20" spans="1:10" ht="14.25" customHeight="1">
      <c r="A20" s="316" t="s">
        <v>264</v>
      </c>
      <c r="B20" s="316"/>
      <c r="C20" s="316"/>
      <c r="D20" s="316"/>
      <c r="E20" s="316"/>
      <c r="F20" s="316"/>
      <c r="G20" s="316"/>
      <c r="H20" s="316"/>
      <c r="I20" s="316"/>
      <c r="J20" s="316"/>
    </row>
    <row r="22" spans="1:10" s="136" customFormat="1" ht="51" customHeight="1">
      <c r="A22" s="142" t="s">
        <v>252</v>
      </c>
      <c r="B22" s="364" t="s">
        <v>265</v>
      </c>
      <c r="C22" s="365"/>
      <c r="D22" s="365"/>
      <c r="E22" s="365"/>
      <c r="F22" s="366"/>
      <c r="G22" s="142" t="s">
        <v>266</v>
      </c>
      <c r="H22" s="142" t="s">
        <v>267</v>
      </c>
      <c r="I22" s="142" t="s">
        <v>268</v>
      </c>
      <c r="J22" s="142" t="s">
        <v>269</v>
      </c>
    </row>
    <row r="23" spans="1:10" s="136" customFormat="1">
      <c r="A23" s="143">
        <v>1</v>
      </c>
      <c r="B23" s="341">
        <v>2</v>
      </c>
      <c r="C23" s="342"/>
      <c r="D23" s="342"/>
      <c r="E23" s="342"/>
      <c r="F23" s="343"/>
      <c r="G23" s="143">
        <v>3</v>
      </c>
      <c r="H23" s="143">
        <v>4</v>
      </c>
      <c r="I23" s="143">
        <v>5</v>
      </c>
      <c r="J23" s="143">
        <v>6</v>
      </c>
    </row>
    <row r="24" spans="1:10">
      <c r="A24" s="144"/>
      <c r="B24" s="332"/>
      <c r="C24" s="333"/>
      <c r="D24" s="333"/>
      <c r="E24" s="333"/>
      <c r="F24" s="334"/>
      <c r="G24" s="41"/>
      <c r="H24" s="41"/>
      <c r="I24" s="41"/>
      <c r="J24" s="41">
        <v>0</v>
      </c>
    </row>
    <row r="25" spans="1:10">
      <c r="A25" s="144"/>
      <c r="B25" s="332"/>
      <c r="C25" s="333"/>
      <c r="D25" s="333"/>
      <c r="E25" s="333"/>
      <c r="F25" s="334"/>
      <c r="G25" s="41"/>
      <c r="H25" s="41"/>
      <c r="I25" s="41"/>
      <c r="J25" s="41"/>
    </row>
    <row r="26" spans="1:10">
      <c r="A26" s="145"/>
      <c r="B26" s="338" t="s">
        <v>263</v>
      </c>
      <c r="C26" s="339"/>
      <c r="D26" s="339"/>
      <c r="E26" s="339"/>
      <c r="F26" s="340"/>
      <c r="G26" s="143" t="s">
        <v>119</v>
      </c>
      <c r="H26" s="143" t="s">
        <v>119</v>
      </c>
      <c r="I26" s="143" t="s">
        <v>119</v>
      </c>
      <c r="J26" s="41">
        <v>0</v>
      </c>
    </row>
    <row r="28" spans="1:10">
      <c r="A28" s="316" t="s">
        <v>270</v>
      </c>
      <c r="B28" s="316"/>
      <c r="C28" s="316"/>
      <c r="D28" s="316"/>
      <c r="E28" s="316"/>
      <c r="F28" s="316"/>
      <c r="G28" s="316"/>
      <c r="H28" s="316"/>
      <c r="I28" s="316"/>
      <c r="J28" s="316"/>
    </row>
    <row r="30" spans="1:10" s="136" customFormat="1" ht="51.75" customHeight="1">
      <c r="A30" s="142" t="s">
        <v>252</v>
      </c>
      <c r="B30" s="317" t="s">
        <v>265</v>
      </c>
      <c r="C30" s="317"/>
      <c r="D30" s="317"/>
      <c r="E30" s="317"/>
      <c r="F30" s="317"/>
      <c r="G30" s="142" t="s">
        <v>271</v>
      </c>
      <c r="H30" s="142" t="s">
        <v>272</v>
      </c>
      <c r="I30" s="142" t="s">
        <v>273</v>
      </c>
      <c r="J30" s="142" t="s">
        <v>269</v>
      </c>
    </row>
    <row r="31" spans="1:10" s="136" customFormat="1">
      <c r="A31" s="143">
        <v>1</v>
      </c>
      <c r="B31" s="341">
        <v>2</v>
      </c>
      <c r="C31" s="342"/>
      <c r="D31" s="342"/>
      <c r="E31" s="342"/>
      <c r="F31" s="343"/>
      <c r="G31" s="143">
        <v>3</v>
      </c>
      <c r="H31" s="143">
        <v>4</v>
      </c>
      <c r="I31" s="143">
        <v>5</v>
      </c>
      <c r="J31" s="143">
        <v>6</v>
      </c>
    </row>
    <row r="32" spans="1:10" ht="15" customHeight="1">
      <c r="A32" s="144" t="s">
        <v>59</v>
      </c>
      <c r="B32" s="335" t="s">
        <v>468</v>
      </c>
      <c r="C32" s="336"/>
      <c r="D32" s="336"/>
      <c r="E32" s="336"/>
      <c r="F32" s="337"/>
      <c r="G32" s="146">
        <v>1</v>
      </c>
      <c r="H32" s="146"/>
      <c r="I32" s="146"/>
      <c r="J32" s="146">
        <v>600</v>
      </c>
    </row>
    <row r="33" spans="1:10">
      <c r="A33" s="144"/>
      <c r="B33" s="335"/>
      <c r="C33" s="336"/>
      <c r="D33" s="336"/>
      <c r="E33" s="336"/>
      <c r="F33" s="337"/>
      <c r="G33" s="146"/>
      <c r="H33" s="146"/>
      <c r="I33" s="146"/>
      <c r="J33" s="146"/>
    </row>
    <row r="34" spans="1:10">
      <c r="A34" s="145"/>
      <c r="B34" s="338" t="s">
        <v>263</v>
      </c>
      <c r="C34" s="339"/>
      <c r="D34" s="339"/>
      <c r="E34" s="339"/>
      <c r="F34" s="340"/>
      <c r="G34" s="143" t="s">
        <v>119</v>
      </c>
      <c r="H34" s="143" t="s">
        <v>119</v>
      </c>
      <c r="I34" s="143" t="s">
        <v>119</v>
      </c>
      <c r="J34" s="41">
        <f>J32</f>
        <v>600</v>
      </c>
    </row>
    <row r="36" spans="1:10" ht="31.5" customHeight="1">
      <c r="A36" s="328" t="s">
        <v>274</v>
      </c>
      <c r="B36" s="328"/>
      <c r="C36" s="328"/>
      <c r="D36" s="328"/>
      <c r="E36" s="328"/>
      <c r="F36" s="328"/>
      <c r="G36" s="328"/>
      <c r="H36" s="328"/>
      <c r="I36" s="328"/>
      <c r="J36" s="328"/>
    </row>
    <row r="38" spans="1:10" s="136" customFormat="1" ht="49.5" customHeight="1">
      <c r="A38" s="142" t="s">
        <v>252</v>
      </c>
      <c r="B38" s="317" t="s">
        <v>275</v>
      </c>
      <c r="C38" s="317"/>
      <c r="D38" s="317"/>
      <c r="E38" s="317"/>
      <c r="F38" s="317"/>
      <c r="G38" s="317"/>
      <c r="H38" s="317"/>
      <c r="I38" s="142" t="s">
        <v>276</v>
      </c>
      <c r="J38" s="142" t="s">
        <v>277</v>
      </c>
    </row>
    <row r="39" spans="1:10" s="136" customFormat="1">
      <c r="A39" s="143">
        <v>1</v>
      </c>
      <c r="B39" s="341">
        <v>2</v>
      </c>
      <c r="C39" s="342"/>
      <c r="D39" s="342"/>
      <c r="E39" s="342"/>
      <c r="F39" s="342"/>
      <c r="G39" s="342"/>
      <c r="H39" s="343"/>
      <c r="I39" s="143">
        <v>3</v>
      </c>
      <c r="J39" s="143">
        <v>4</v>
      </c>
    </row>
    <row r="40" spans="1:10" ht="15" customHeight="1">
      <c r="A40" s="147" t="s">
        <v>59</v>
      </c>
      <c r="B40" s="335" t="s">
        <v>278</v>
      </c>
      <c r="C40" s="336"/>
      <c r="D40" s="336"/>
      <c r="E40" s="336"/>
      <c r="F40" s="336"/>
      <c r="G40" s="336"/>
      <c r="H40" s="337"/>
      <c r="I40" s="143" t="s">
        <v>119</v>
      </c>
      <c r="J40" s="146"/>
    </row>
    <row r="41" spans="1:10">
      <c r="A41" s="355" t="s">
        <v>193</v>
      </c>
      <c r="B41" s="349" t="s">
        <v>2</v>
      </c>
      <c r="C41" s="350"/>
      <c r="D41" s="350"/>
      <c r="E41" s="350"/>
      <c r="F41" s="350"/>
      <c r="G41" s="350"/>
      <c r="H41" s="351"/>
      <c r="I41" s="357">
        <f>I52</f>
        <v>31376778.199999999</v>
      </c>
      <c r="J41" s="359">
        <f>(I41*0.22)+8878.8+6040+9060-50000</f>
        <v>6876870.0039999997</v>
      </c>
    </row>
    <row r="42" spans="1:10">
      <c r="A42" s="356"/>
      <c r="B42" s="352" t="s">
        <v>279</v>
      </c>
      <c r="C42" s="353"/>
      <c r="D42" s="353"/>
      <c r="E42" s="353"/>
      <c r="F42" s="353"/>
      <c r="G42" s="353"/>
      <c r="H42" s="354"/>
      <c r="I42" s="358"/>
      <c r="J42" s="360"/>
    </row>
    <row r="43" spans="1:10">
      <c r="A43" s="147" t="s">
        <v>195</v>
      </c>
      <c r="B43" s="335" t="s">
        <v>280</v>
      </c>
      <c r="C43" s="336"/>
      <c r="D43" s="336"/>
      <c r="E43" s="336"/>
      <c r="F43" s="336"/>
      <c r="G43" s="336"/>
      <c r="H43" s="337"/>
      <c r="I43" s="41"/>
      <c r="J43" s="146"/>
    </row>
    <row r="44" spans="1:10" ht="15" customHeight="1">
      <c r="A44" s="147" t="s">
        <v>197</v>
      </c>
      <c r="B44" s="335" t="s">
        <v>281</v>
      </c>
      <c r="C44" s="336"/>
      <c r="D44" s="336"/>
      <c r="E44" s="336"/>
      <c r="F44" s="336"/>
      <c r="G44" s="336"/>
      <c r="H44" s="337"/>
      <c r="I44" s="41"/>
      <c r="J44" s="146"/>
    </row>
    <row r="45" spans="1:10" ht="15" customHeight="1">
      <c r="A45" s="147" t="s">
        <v>61</v>
      </c>
      <c r="B45" s="335" t="s">
        <v>282</v>
      </c>
      <c r="C45" s="336"/>
      <c r="D45" s="336"/>
      <c r="E45" s="336"/>
      <c r="F45" s="336"/>
      <c r="G45" s="336"/>
      <c r="H45" s="337"/>
      <c r="I45" s="143" t="s">
        <v>119</v>
      </c>
      <c r="J45" s="146"/>
    </row>
    <row r="46" spans="1:10">
      <c r="A46" s="355" t="s">
        <v>283</v>
      </c>
      <c r="B46" s="349" t="s">
        <v>2</v>
      </c>
      <c r="C46" s="350"/>
      <c r="D46" s="350"/>
      <c r="E46" s="350"/>
      <c r="F46" s="350"/>
      <c r="G46" s="350"/>
      <c r="H46" s="351"/>
      <c r="I46" s="362">
        <f>I52</f>
        <v>31376778.199999999</v>
      </c>
      <c r="J46" s="359">
        <f>I46*0.029</f>
        <v>909926.56780000008</v>
      </c>
    </row>
    <row r="47" spans="1:10" ht="15" customHeight="1">
      <c r="A47" s="356"/>
      <c r="B47" s="352" t="s">
        <v>284</v>
      </c>
      <c r="C47" s="353"/>
      <c r="D47" s="353"/>
      <c r="E47" s="353"/>
      <c r="F47" s="353"/>
      <c r="G47" s="353"/>
      <c r="H47" s="354"/>
      <c r="I47" s="363"/>
      <c r="J47" s="360"/>
    </row>
    <row r="48" spans="1:10" ht="15" customHeight="1">
      <c r="A48" s="147" t="s">
        <v>285</v>
      </c>
      <c r="B48" s="335" t="s">
        <v>286</v>
      </c>
      <c r="C48" s="336"/>
      <c r="D48" s="336"/>
      <c r="E48" s="336"/>
      <c r="F48" s="336"/>
      <c r="G48" s="336"/>
      <c r="H48" s="337"/>
      <c r="I48" s="41"/>
      <c r="J48" s="146"/>
    </row>
    <row r="49" spans="1:10" ht="15" customHeight="1">
      <c r="A49" s="147" t="s">
        <v>287</v>
      </c>
      <c r="B49" s="335" t="s">
        <v>288</v>
      </c>
      <c r="C49" s="336"/>
      <c r="D49" s="336"/>
      <c r="E49" s="336"/>
      <c r="F49" s="336"/>
      <c r="G49" s="336"/>
      <c r="H49" s="337"/>
      <c r="I49" s="41">
        <f>I52</f>
        <v>31376778.199999999</v>
      </c>
      <c r="J49" s="146">
        <f>I49*0.002</f>
        <v>62753.556400000001</v>
      </c>
    </row>
    <row r="50" spans="1:10" ht="15" customHeight="1">
      <c r="A50" s="147" t="s">
        <v>289</v>
      </c>
      <c r="B50" s="335" t="s">
        <v>290</v>
      </c>
      <c r="C50" s="336"/>
      <c r="D50" s="336"/>
      <c r="E50" s="336"/>
      <c r="F50" s="336"/>
      <c r="G50" s="336"/>
      <c r="H50" s="337"/>
      <c r="I50" s="41"/>
      <c r="J50" s="146"/>
    </row>
    <row r="51" spans="1:10" ht="15" customHeight="1">
      <c r="A51" s="147" t="s">
        <v>291</v>
      </c>
      <c r="B51" s="335" t="s">
        <v>290</v>
      </c>
      <c r="C51" s="336"/>
      <c r="D51" s="336"/>
      <c r="E51" s="336"/>
      <c r="F51" s="336"/>
      <c r="G51" s="336"/>
      <c r="H51" s="337"/>
      <c r="I51" s="41"/>
      <c r="J51" s="146"/>
    </row>
    <row r="52" spans="1:10" ht="15" customHeight="1">
      <c r="A52" s="147" t="s">
        <v>118</v>
      </c>
      <c r="B52" s="335" t="s">
        <v>292</v>
      </c>
      <c r="C52" s="336"/>
      <c r="D52" s="336"/>
      <c r="E52" s="336"/>
      <c r="F52" s="336"/>
      <c r="G52" s="336"/>
      <c r="H52" s="337"/>
      <c r="I52" s="41">
        <f>J18</f>
        <v>31376778.199999999</v>
      </c>
      <c r="J52" s="146">
        <f>I52*0.051</f>
        <v>1600215.6882</v>
      </c>
    </row>
    <row r="53" spans="1:10">
      <c r="A53" s="147"/>
      <c r="B53" s="338" t="s">
        <v>263</v>
      </c>
      <c r="C53" s="339"/>
      <c r="D53" s="339"/>
      <c r="E53" s="339"/>
      <c r="F53" s="339"/>
      <c r="G53" s="339"/>
      <c r="H53" s="340"/>
      <c r="I53" s="143" t="s">
        <v>119</v>
      </c>
      <c r="J53" s="41">
        <f>J41+J46+J49+J52</f>
        <v>9449765.8164000008</v>
      </c>
    </row>
    <row r="55" spans="1:10" ht="26.25" customHeight="1">
      <c r="A55" s="361" t="s">
        <v>293</v>
      </c>
      <c r="B55" s="361"/>
      <c r="C55" s="361"/>
      <c r="D55" s="361"/>
      <c r="E55" s="361"/>
      <c r="F55" s="361"/>
      <c r="G55" s="361"/>
      <c r="H55" s="361"/>
      <c r="I55" s="361"/>
      <c r="J55" s="361"/>
    </row>
    <row r="57" spans="1:10">
      <c r="A57" s="316" t="s">
        <v>294</v>
      </c>
      <c r="B57" s="316"/>
      <c r="C57" s="316"/>
      <c r="D57" s="316"/>
      <c r="E57" s="316"/>
      <c r="F57" s="316"/>
      <c r="G57" s="316"/>
      <c r="H57" s="316"/>
      <c r="I57" s="316"/>
      <c r="J57" s="316"/>
    </row>
    <row r="59" spans="1:10">
      <c r="A59" s="129" t="s">
        <v>249</v>
      </c>
      <c r="B59" s="129"/>
      <c r="C59" s="348">
        <v>112.111</v>
      </c>
      <c r="D59" s="348"/>
      <c r="E59" s="348"/>
      <c r="F59" s="348"/>
      <c r="G59" s="348"/>
      <c r="H59" s="348"/>
      <c r="I59" s="348"/>
      <c r="J59" s="348"/>
    </row>
    <row r="60" spans="1:10">
      <c r="A60" s="129"/>
      <c r="B60" s="129"/>
      <c r="C60" s="129"/>
      <c r="D60" s="129"/>
      <c r="E60" s="129"/>
      <c r="F60" s="129"/>
      <c r="G60" s="129"/>
      <c r="H60" s="129"/>
      <c r="I60" s="129"/>
      <c r="J60" s="129"/>
    </row>
    <row r="61" spans="1:10">
      <c r="A61" s="132" t="s">
        <v>250</v>
      </c>
      <c r="B61" s="132"/>
      <c r="C61" s="132"/>
      <c r="D61" s="348" t="s">
        <v>475</v>
      </c>
      <c r="E61" s="348"/>
      <c r="F61" s="348"/>
      <c r="G61" s="348"/>
      <c r="H61" s="348"/>
      <c r="I61" s="348"/>
      <c r="J61" s="348"/>
    </row>
    <row r="63" spans="1:10" s="136" customFormat="1" ht="28.5" customHeight="1">
      <c r="A63" s="142" t="s">
        <v>252</v>
      </c>
      <c r="B63" s="317" t="s">
        <v>58</v>
      </c>
      <c r="C63" s="317"/>
      <c r="D63" s="317"/>
      <c r="E63" s="317"/>
      <c r="F63" s="317"/>
      <c r="G63" s="317"/>
      <c r="H63" s="142" t="s">
        <v>295</v>
      </c>
      <c r="I63" s="142" t="s">
        <v>296</v>
      </c>
      <c r="J63" s="142" t="s">
        <v>297</v>
      </c>
    </row>
    <row r="64" spans="1:10" s="136" customFormat="1">
      <c r="A64" s="143">
        <v>1</v>
      </c>
      <c r="B64" s="315">
        <v>2</v>
      </c>
      <c r="C64" s="315"/>
      <c r="D64" s="315"/>
      <c r="E64" s="315"/>
      <c r="F64" s="315"/>
      <c r="G64" s="315"/>
      <c r="H64" s="143">
        <v>3</v>
      </c>
      <c r="I64" s="143">
        <v>4</v>
      </c>
      <c r="J64" s="143">
        <v>5</v>
      </c>
    </row>
    <row r="65" spans="1:10">
      <c r="A65" s="144" t="s">
        <v>59</v>
      </c>
      <c r="B65" s="314" t="s">
        <v>470</v>
      </c>
      <c r="C65" s="314"/>
      <c r="D65" s="314"/>
      <c r="E65" s="314"/>
      <c r="F65" s="314"/>
      <c r="G65" s="314"/>
      <c r="H65" s="146">
        <v>2500</v>
      </c>
      <c r="I65" s="148">
        <v>8</v>
      </c>
      <c r="J65" s="146">
        <v>20000</v>
      </c>
    </row>
    <row r="66" spans="1:10">
      <c r="A66" s="144" t="s">
        <v>61</v>
      </c>
      <c r="B66" s="314" t="s">
        <v>496</v>
      </c>
      <c r="C66" s="314"/>
      <c r="D66" s="314"/>
      <c r="E66" s="314"/>
      <c r="F66" s="314"/>
      <c r="G66" s="314"/>
      <c r="H66" s="146">
        <v>8000</v>
      </c>
      <c r="I66" s="148"/>
      <c r="J66" s="146">
        <v>50000</v>
      </c>
    </row>
    <row r="67" spans="1:10">
      <c r="A67" s="144" t="s">
        <v>61</v>
      </c>
      <c r="B67" s="314" t="s">
        <v>496</v>
      </c>
      <c r="C67" s="314"/>
      <c r="D67" s="314"/>
      <c r="E67" s="314"/>
      <c r="F67" s="314"/>
      <c r="G67" s="314"/>
      <c r="H67" s="146">
        <v>8000</v>
      </c>
      <c r="I67" s="148">
        <v>12</v>
      </c>
      <c r="J67" s="146">
        <v>96000</v>
      </c>
    </row>
    <row r="68" spans="1:10">
      <c r="A68" s="144" t="s">
        <v>118</v>
      </c>
      <c r="B68" s="314" t="s">
        <v>555</v>
      </c>
      <c r="C68" s="314"/>
      <c r="D68" s="314"/>
      <c r="E68" s="314"/>
      <c r="F68" s="314"/>
      <c r="G68" s="314"/>
      <c r="H68" s="146"/>
      <c r="I68" s="148"/>
      <c r="J68" s="146">
        <v>80000</v>
      </c>
    </row>
    <row r="69" spans="1:10">
      <c r="A69" s="145"/>
      <c r="B69" s="344" t="s">
        <v>263</v>
      </c>
      <c r="C69" s="344"/>
      <c r="D69" s="344"/>
      <c r="E69" s="344"/>
      <c r="F69" s="344"/>
      <c r="G69" s="344"/>
      <c r="H69" s="143" t="s">
        <v>119</v>
      </c>
      <c r="I69" s="143" t="s">
        <v>119</v>
      </c>
      <c r="J69" s="41">
        <f>SUM(J65:J68)</f>
        <v>246000</v>
      </c>
    </row>
    <row r="70" spans="1:10">
      <c r="A70" s="149"/>
      <c r="B70" s="149"/>
      <c r="C70" s="149"/>
      <c r="D70" s="149"/>
      <c r="E70" s="149"/>
      <c r="F70" s="149"/>
      <c r="G70" s="149"/>
      <c r="H70" s="149"/>
      <c r="I70" s="149"/>
      <c r="J70" s="149"/>
    </row>
    <row r="71" spans="1:10" ht="18.75" customHeight="1">
      <c r="A71" s="316" t="s">
        <v>298</v>
      </c>
      <c r="B71" s="316"/>
      <c r="C71" s="316"/>
      <c r="D71" s="316"/>
      <c r="E71" s="316"/>
      <c r="F71" s="316"/>
      <c r="G71" s="316"/>
      <c r="H71" s="316"/>
      <c r="I71" s="316"/>
      <c r="J71" s="316"/>
    </row>
    <row r="73" spans="1:10">
      <c r="A73" s="129" t="s">
        <v>249</v>
      </c>
      <c r="B73" s="129"/>
      <c r="C73" s="348" t="s">
        <v>474</v>
      </c>
      <c r="D73" s="348"/>
      <c r="E73" s="348"/>
      <c r="F73" s="348"/>
      <c r="G73" s="348"/>
      <c r="H73" s="348"/>
      <c r="I73" s="348"/>
      <c r="J73" s="348"/>
    </row>
    <row r="74" spans="1:10">
      <c r="A74" s="129"/>
      <c r="B74" s="129"/>
      <c r="C74" s="129"/>
      <c r="D74" s="129"/>
      <c r="E74" s="129"/>
      <c r="F74" s="129"/>
      <c r="G74" s="129"/>
      <c r="H74" s="129"/>
      <c r="I74" s="129"/>
      <c r="J74" s="129"/>
    </row>
    <row r="75" spans="1:10">
      <c r="A75" s="132" t="s">
        <v>250</v>
      </c>
      <c r="B75" s="132"/>
      <c r="C75" s="132"/>
      <c r="D75" s="348" t="s">
        <v>475</v>
      </c>
      <c r="E75" s="348"/>
      <c r="F75" s="348"/>
      <c r="G75" s="348"/>
      <c r="H75" s="348"/>
      <c r="I75" s="348"/>
      <c r="J75" s="348"/>
    </row>
    <row r="77" spans="1:10" ht="52.5" customHeight="1">
      <c r="A77" s="142" t="s">
        <v>252</v>
      </c>
      <c r="B77" s="317" t="s">
        <v>299</v>
      </c>
      <c r="C77" s="317"/>
      <c r="D77" s="317"/>
      <c r="E77" s="317"/>
      <c r="F77" s="317"/>
      <c r="G77" s="317"/>
      <c r="H77" s="142" t="s">
        <v>300</v>
      </c>
      <c r="I77" s="142" t="s">
        <v>301</v>
      </c>
      <c r="J77" s="142" t="s">
        <v>302</v>
      </c>
    </row>
    <row r="78" spans="1:10">
      <c r="A78" s="143">
        <v>1</v>
      </c>
      <c r="B78" s="315">
        <v>2</v>
      </c>
      <c r="C78" s="315"/>
      <c r="D78" s="315"/>
      <c r="E78" s="315"/>
      <c r="F78" s="315"/>
      <c r="G78" s="315"/>
      <c r="H78" s="143">
        <v>3</v>
      </c>
      <c r="I78" s="143">
        <v>4</v>
      </c>
      <c r="J78" s="143">
        <v>5</v>
      </c>
    </row>
    <row r="79" spans="1:10">
      <c r="A79" s="145" t="s">
        <v>59</v>
      </c>
      <c r="B79" s="335" t="s">
        <v>471</v>
      </c>
      <c r="C79" s="336"/>
      <c r="D79" s="336"/>
      <c r="E79" s="336"/>
      <c r="F79" s="336"/>
      <c r="G79" s="337"/>
      <c r="H79" s="146">
        <v>18726679</v>
      </c>
      <c r="I79" s="146">
        <v>1.5</v>
      </c>
      <c r="J79" s="146">
        <v>351125.23</v>
      </c>
    </row>
    <row r="80" spans="1:10">
      <c r="A80" s="145" t="s">
        <v>61</v>
      </c>
      <c r="B80" s="335" t="s">
        <v>472</v>
      </c>
      <c r="C80" s="336"/>
      <c r="D80" s="336"/>
      <c r="E80" s="336"/>
      <c r="F80" s="336"/>
      <c r="G80" s="337"/>
      <c r="H80" s="146"/>
      <c r="I80" s="146"/>
      <c r="J80" s="146">
        <v>200000</v>
      </c>
    </row>
    <row r="81" spans="1:10">
      <c r="A81" s="145" t="s">
        <v>118</v>
      </c>
      <c r="B81" s="335" t="s">
        <v>473</v>
      </c>
      <c r="C81" s="336"/>
      <c r="D81" s="336"/>
      <c r="E81" s="336"/>
      <c r="F81" s="336"/>
      <c r="G81" s="337"/>
      <c r="H81" s="146"/>
      <c r="I81" s="146"/>
      <c r="J81" s="146">
        <v>2000</v>
      </c>
    </row>
    <row r="82" spans="1:10">
      <c r="A82" s="145"/>
      <c r="B82" s="338" t="s">
        <v>263</v>
      </c>
      <c r="C82" s="339"/>
      <c r="D82" s="339"/>
      <c r="E82" s="339"/>
      <c r="F82" s="339"/>
      <c r="G82" s="340"/>
      <c r="H82" s="41"/>
      <c r="I82" s="143" t="s">
        <v>119</v>
      </c>
      <c r="J82" s="41">
        <f>J79+J80+J81</f>
        <v>553125.23</v>
      </c>
    </row>
    <row r="84" spans="1:10">
      <c r="A84" s="316" t="s">
        <v>303</v>
      </c>
      <c r="B84" s="316"/>
      <c r="C84" s="316"/>
      <c r="D84" s="316"/>
      <c r="E84" s="316"/>
      <c r="F84" s="316"/>
      <c r="G84" s="316"/>
      <c r="H84" s="316"/>
      <c r="I84" s="316"/>
      <c r="J84" s="316"/>
    </row>
    <row r="86" spans="1:10">
      <c r="A86" s="129" t="s">
        <v>249</v>
      </c>
      <c r="B86" s="129"/>
      <c r="C86" s="348"/>
      <c r="D86" s="348"/>
      <c r="E86" s="348"/>
      <c r="F86" s="348"/>
      <c r="G86" s="348"/>
      <c r="H86" s="348"/>
      <c r="I86" s="348"/>
      <c r="J86" s="348"/>
    </row>
    <row r="87" spans="1:10">
      <c r="A87" s="129"/>
      <c r="B87" s="129"/>
      <c r="C87" s="129"/>
      <c r="D87" s="129"/>
      <c r="E87" s="129"/>
      <c r="F87" s="129"/>
      <c r="G87" s="129"/>
      <c r="H87" s="129"/>
      <c r="I87" s="129"/>
      <c r="J87" s="129"/>
    </row>
    <row r="88" spans="1:10">
      <c r="A88" s="132" t="s">
        <v>250</v>
      </c>
      <c r="B88" s="132"/>
      <c r="C88" s="132"/>
      <c r="D88" s="348"/>
      <c r="E88" s="348"/>
      <c r="F88" s="348"/>
      <c r="G88" s="348"/>
      <c r="H88" s="348"/>
      <c r="I88" s="348"/>
      <c r="J88" s="348"/>
    </row>
    <row r="90" spans="1:10" s="136" customFormat="1" ht="30" customHeight="1">
      <c r="A90" s="142" t="s">
        <v>252</v>
      </c>
      <c r="B90" s="317" t="s">
        <v>58</v>
      </c>
      <c r="C90" s="317"/>
      <c r="D90" s="317"/>
      <c r="E90" s="317"/>
      <c r="F90" s="317"/>
      <c r="G90" s="317"/>
      <c r="H90" s="142" t="s">
        <v>295</v>
      </c>
      <c r="I90" s="142" t="s">
        <v>296</v>
      </c>
      <c r="J90" s="142" t="s">
        <v>297</v>
      </c>
    </row>
    <row r="91" spans="1:10" s="136" customFormat="1">
      <c r="A91" s="143">
        <v>1</v>
      </c>
      <c r="B91" s="315">
        <v>2</v>
      </c>
      <c r="C91" s="315"/>
      <c r="D91" s="315"/>
      <c r="E91" s="315"/>
      <c r="F91" s="315"/>
      <c r="G91" s="315"/>
      <c r="H91" s="143">
        <v>3</v>
      </c>
      <c r="I91" s="143">
        <v>4</v>
      </c>
      <c r="J91" s="143">
        <v>5</v>
      </c>
    </row>
    <row r="92" spans="1:10">
      <c r="A92" s="144"/>
      <c r="B92" s="314"/>
      <c r="C92" s="314"/>
      <c r="D92" s="314"/>
      <c r="E92" s="314"/>
      <c r="F92" s="314"/>
      <c r="G92" s="314"/>
      <c r="H92" s="146"/>
      <c r="I92" s="146"/>
      <c r="J92" s="146"/>
    </row>
    <row r="93" spans="1:10">
      <c r="A93" s="144"/>
      <c r="B93" s="314"/>
      <c r="C93" s="314"/>
      <c r="D93" s="314"/>
      <c r="E93" s="314"/>
      <c r="F93" s="314"/>
      <c r="G93" s="314"/>
      <c r="H93" s="146"/>
      <c r="I93" s="146"/>
      <c r="J93" s="146"/>
    </row>
    <row r="94" spans="1:10">
      <c r="A94" s="145"/>
      <c r="B94" s="344" t="s">
        <v>263</v>
      </c>
      <c r="C94" s="344"/>
      <c r="D94" s="344"/>
      <c r="E94" s="344"/>
      <c r="F94" s="344"/>
      <c r="G94" s="344"/>
      <c r="H94" s="143" t="s">
        <v>119</v>
      </c>
      <c r="I94" s="143" t="s">
        <v>119</v>
      </c>
      <c r="J94" s="41"/>
    </row>
    <row r="96" spans="1:10" ht="15" customHeight="1">
      <c r="A96" s="328" t="s">
        <v>304</v>
      </c>
      <c r="B96" s="328"/>
      <c r="C96" s="328"/>
      <c r="D96" s="328"/>
      <c r="E96" s="328"/>
      <c r="F96" s="328"/>
      <c r="G96" s="328"/>
      <c r="H96" s="328"/>
      <c r="I96" s="328"/>
      <c r="J96" s="328"/>
    </row>
    <row r="98" spans="1:10">
      <c r="A98" s="129" t="s">
        <v>249</v>
      </c>
      <c r="B98" s="129"/>
      <c r="C98" s="348">
        <v>244</v>
      </c>
      <c r="D98" s="348"/>
      <c r="E98" s="348"/>
      <c r="F98" s="348"/>
      <c r="G98" s="348"/>
      <c r="H98" s="348"/>
      <c r="I98" s="348"/>
      <c r="J98" s="348"/>
    </row>
    <row r="99" spans="1:10">
      <c r="A99" s="129"/>
      <c r="B99" s="129"/>
      <c r="C99" s="129"/>
      <c r="D99" s="130"/>
      <c r="E99" s="130"/>
      <c r="F99" s="129"/>
      <c r="G99" s="129"/>
      <c r="H99" s="129"/>
      <c r="I99" s="129"/>
      <c r="J99" s="129"/>
    </row>
    <row r="100" spans="1:10">
      <c r="A100" s="132" t="s">
        <v>250</v>
      </c>
      <c r="B100" s="132"/>
      <c r="C100" s="132"/>
      <c r="D100" s="348" t="s">
        <v>469</v>
      </c>
      <c r="E100" s="348"/>
      <c r="F100" s="348"/>
      <c r="G100" s="348"/>
      <c r="H100" s="348"/>
      <c r="I100" s="348"/>
      <c r="J100" s="348"/>
    </row>
    <row r="102" spans="1:10" s="136" customFormat="1" ht="29.25" customHeight="1">
      <c r="A102" s="142" t="s">
        <v>252</v>
      </c>
      <c r="B102" s="317" t="s">
        <v>58</v>
      </c>
      <c r="C102" s="317"/>
      <c r="D102" s="317"/>
      <c r="E102" s="317"/>
      <c r="F102" s="317"/>
      <c r="G102" s="317"/>
      <c r="H102" s="142" t="s">
        <v>295</v>
      </c>
      <c r="I102" s="142" t="s">
        <v>296</v>
      </c>
      <c r="J102" s="142" t="s">
        <v>297</v>
      </c>
    </row>
    <row r="103" spans="1:10" s="136" customFormat="1">
      <c r="A103" s="143">
        <v>1</v>
      </c>
      <c r="B103" s="315">
        <v>2</v>
      </c>
      <c r="C103" s="315"/>
      <c r="D103" s="315"/>
      <c r="E103" s="315"/>
      <c r="F103" s="315"/>
      <c r="G103" s="315"/>
      <c r="H103" s="143">
        <v>3</v>
      </c>
      <c r="I103" s="143">
        <v>4</v>
      </c>
      <c r="J103" s="143">
        <v>5</v>
      </c>
    </row>
    <row r="104" spans="1:10">
      <c r="A104" s="144" t="s">
        <v>59</v>
      </c>
      <c r="B104" s="314" t="s">
        <v>536</v>
      </c>
      <c r="C104" s="314"/>
      <c r="D104" s="314"/>
      <c r="E104" s="314"/>
      <c r="F104" s="314"/>
      <c r="G104" s="314"/>
      <c r="H104" s="146"/>
      <c r="I104" s="146"/>
      <c r="J104" s="146">
        <v>90000</v>
      </c>
    </row>
    <row r="105" spans="1:10">
      <c r="A105" s="144"/>
      <c r="B105" s="314"/>
      <c r="C105" s="314"/>
      <c r="D105" s="314"/>
      <c r="E105" s="314"/>
      <c r="F105" s="314"/>
      <c r="G105" s="314"/>
      <c r="H105" s="146"/>
      <c r="I105" s="146"/>
      <c r="J105" s="146"/>
    </row>
    <row r="106" spans="1:10">
      <c r="A106" s="145"/>
      <c r="B106" s="338" t="s">
        <v>263</v>
      </c>
      <c r="C106" s="339"/>
      <c r="D106" s="339"/>
      <c r="E106" s="339"/>
      <c r="F106" s="339"/>
      <c r="G106" s="340"/>
      <c r="H106" s="143" t="s">
        <v>119</v>
      </c>
      <c r="I106" s="143" t="s">
        <v>119</v>
      </c>
      <c r="J106" s="41">
        <f>J104</f>
        <v>90000</v>
      </c>
    </row>
    <row r="108" spans="1:10">
      <c r="A108" s="316" t="s">
        <v>305</v>
      </c>
      <c r="B108" s="316"/>
      <c r="C108" s="316"/>
      <c r="D108" s="316"/>
      <c r="E108" s="316"/>
      <c r="F108" s="316"/>
      <c r="G108" s="316"/>
      <c r="H108" s="316"/>
      <c r="I108" s="316"/>
      <c r="J108" s="316"/>
    </row>
    <row r="110" spans="1:10">
      <c r="A110" s="129" t="s">
        <v>249</v>
      </c>
      <c r="B110" s="129"/>
      <c r="C110" s="348">
        <v>244</v>
      </c>
      <c r="D110" s="348"/>
      <c r="E110" s="348"/>
      <c r="F110" s="348"/>
      <c r="G110" s="348"/>
      <c r="H110" s="348"/>
      <c r="I110" s="348"/>
      <c r="J110" s="348"/>
    </row>
    <row r="111" spans="1:10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</row>
    <row r="112" spans="1:10">
      <c r="A112" s="132" t="s">
        <v>250</v>
      </c>
      <c r="B112" s="132"/>
      <c r="C112" s="132"/>
      <c r="D112" s="348" t="s">
        <v>476</v>
      </c>
      <c r="E112" s="348"/>
      <c r="F112" s="348"/>
      <c r="G112" s="348"/>
      <c r="H112" s="348"/>
      <c r="I112" s="348"/>
      <c r="J112" s="348"/>
    </row>
    <row r="114" spans="1:10">
      <c r="A114" s="316" t="s">
        <v>306</v>
      </c>
      <c r="B114" s="316"/>
      <c r="C114" s="316"/>
      <c r="D114" s="316"/>
      <c r="E114" s="316"/>
      <c r="F114" s="316"/>
      <c r="G114" s="316"/>
      <c r="H114" s="316"/>
      <c r="I114" s="316"/>
      <c r="J114" s="316"/>
    </row>
    <row r="116" spans="1:10" s="136" customFormat="1" ht="39" customHeight="1">
      <c r="A116" s="142" t="s">
        <v>252</v>
      </c>
      <c r="B116" s="317" t="s">
        <v>299</v>
      </c>
      <c r="C116" s="317"/>
      <c r="D116" s="317"/>
      <c r="E116" s="317"/>
      <c r="F116" s="317"/>
      <c r="G116" s="142" t="s">
        <v>307</v>
      </c>
      <c r="H116" s="142" t="s">
        <v>308</v>
      </c>
      <c r="I116" s="142" t="s">
        <v>309</v>
      </c>
      <c r="J116" s="142" t="s">
        <v>269</v>
      </c>
    </row>
    <row r="117" spans="1:10" s="136" customFormat="1">
      <c r="A117" s="143">
        <v>1</v>
      </c>
      <c r="B117" s="315">
        <v>2</v>
      </c>
      <c r="C117" s="315"/>
      <c r="D117" s="315"/>
      <c r="E117" s="315"/>
      <c r="F117" s="315"/>
      <c r="G117" s="143">
        <v>3</v>
      </c>
      <c r="H117" s="143">
        <v>4</v>
      </c>
      <c r="I117" s="143">
        <v>5</v>
      </c>
      <c r="J117" s="143">
        <v>6</v>
      </c>
    </row>
    <row r="118" spans="1:10">
      <c r="A118" s="145" t="s">
        <v>59</v>
      </c>
      <c r="B118" s="335" t="s">
        <v>477</v>
      </c>
      <c r="C118" s="336"/>
      <c r="D118" s="336"/>
      <c r="E118" s="336"/>
      <c r="F118" s="337"/>
      <c r="G118" s="41"/>
      <c r="H118" s="148">
        <v>12</v>
      </c>
      <c r="I118" s="146"/>
      <c r="J118" s="146">
        <v>72000</v>
      </c>
    </row>
    <row r="119" spans="1:10">
      <c r="A119" s="145" t="s">
        <v>61</v>
      </c>
      <c r="B119" s="335" t="s">
        <v>478</v>
      </c>
      <c r="C119" s="336"/>
      <c r="D119" s="336"/>
      <c r="E119" s="336"/>
      <c r="F119" s="337"/>
      <c r="G119" s="41"/>
      <c r="H119" s="148">
        <v>12</v>
      </c>
      <c r="I119" s="146"/>
      <c r="J119" s="146">
        <f>155696+10000</f>
        <v>165696</v>
      </c>
    </row>
    <row r="120" spans="1:10">
      <c r="A120" s="145" t="s">
        <v>118</v>
      </c>
      <c r="B120" s="335" t="s">
        <v>479</v>
      </c>
      <c r="C120" s="336"/>
      <c r="D120" s="336"/>
      <c r="E120" s="336"/>
      <c r="F120" s="337"/>
      <c r="G120" s="41"/>
      <c r="H120" s="148">
        <v>12</v>
      </c>
      <c r="I120" s="146"/>
      <c r="J120" s="146">
        <v>6000</v>
      </c>
    </row>
    <row r="121" spans="1:10">
      <c r="A121" s="145"/>
      <c r="B121" s="338" t="s">
        <v>310</v>
      </c>
      <c r="C121" s="339"/>
      <c r="D121" s="339"/>
      <c r="E121" s="339"/>
      <c r="F121" s="340"/>
      <c r="G121" s="143" t="s">
        <v>119</v>
      </c>
      <c r="H121" s="143" t="s">
        <v>119</v>
      </c>
      <c r="I121" s="143" t="s">
        <v>119</v>
      </c>
      <c r="J121" s="41">
        <f>J118+J119+J120</f>
        <v>243696</v>
      </c>
    </row>
    <row r="123" spans="1:10">
      <c r="A123" s="316" t="s">
        <v>311</v>
      </c>
      <c r="B123" s="316"/>
      <c r="C123" s="316"/>
      <c r="D123" s="316"/>
      <c r="E123" s="316"/>
      <c r="F123" s="316"/>
      <c r="G123" s="316"/>
      <c r="H123" s="316"/>
      <c r="I123" s="316"/>
      <c r="J123" s="316"/>
    </row>
    <row r="125" spans="1:10" s="136" customFormat="1" ht="39.75" customHeight="1">
      <c r="A125" s="142" t="s">
        <v>252</v>
      </c>
      <c r="B125" s="317" t="s">
        <v>299</v>
      </c>
      <c r="C125" s="317"/>
      <c r="D125" s="317"/>
      <c r="E125" s="317"/>
      <c r="F125" s="317"/>
      <c r="G125" s="317"/>
      <c r="H125" s="142" t="s">
        <v>312</v>
      </c>
      <c r="I125" s="142" t="s">
        <v>313</v>
      </c>
      <c r="J125" s="142" t="s">
        <v>314</v>
      </c>
    </row>
    <row r="126" spans="1:10" s="136" customFormat="1" ht="18.75" customHeight="1">
      <c r="A126" s="143">
        <v>1</v>
      </c>
      <c r="B126" s="315">
        <v>2</v>
      </c>
      <c r="C126" s="315"/>
      <c r="D126" s="315"/>
      <c r="E126" s="315"/>
      <c r="F126" s="315"/>
      <c r="G126" s="315"/>
      <c r="H126" s="143">
        <v>3</v>
      </c>
      <c r="I126" s="143">
        <v>4</v>
      </c>
      <c r="J126" s="143">
        <v>5</v>
      </c>
    </row>
    <row r="127" spans="1:10">
      <c r="A127" s="144" t="s">
        <v>59</v>
      </c>
      <c r="B127" s="332" t="s">
        <v>497</v>
      </c>
      <c r="C127" s="333"/>
      <c r="D127" s="333"/>
      <c r="E127" s="333"/>
      <c r="F127" s="333"/>
      <c r="G127" s="334"/>
      <c r="H127" s="148">
        <v>60</v>
      </c>
      <c r="I127" s="146"/>
      <c r="J127" s="146">
        <f>1030900+60000</f>
        <v>1090900</v>
      </c>
    </row>
    <row r="128" spans="1:10">
      <c r="A128" s="144"/>
      <c r="B128" s="332"/>
      <c r="C128" s="333"/>
      <c r="D128" s="333"/>
      <c r="E128" s="333"/>
      <c r="F128" s="333"/>
      <c r="G128" s="334"/>
      <c r="H128" s="146"/>
      <c r="I128" s="146"/>
      <c r="J128" s="146"/>
    </row>
    <row r="129" spans="1:10">
      <c r="A129" s="145"/>
      <c r="B129" s="329" t="s">
        <v>263</v>
      </c>
      <c r="C129" s="330"/>
      <c r="D129" s="330"/>
      <c r="E129" s="330"/>
      <c r="F129" s="330"/>
      <c r="G129" s="331"/>
      <c r="H129" s="41"/>
      <c r="I129" s="41"/>
      <c r="J129" s="41">
        <f>J127</f>
        <v>1090900</v>
      </c>
    </row>
    <row r="131" spans="1:10">
      <c r="A131" s="316" t="s">
        <v>315</v>
      </c>
      <c r="B131" s="316"/>
      <c r="C131" s="316"/>
      <c r="D131" s="316"/>
      <c r="E131" s="316"/>
      <c r="F131" s="316"/>
      <c r="G131" s="316"/>
      <c r="H131" s="316"/>
      <c r="I131" s="316"/>
      <c r="J131" s="316"/>
    </row>
    <row r="133" spans="1:10" s="136" customFormat="1" ht="40.5" customHeight="1">
      <c r="A133" s="142" t="s">
        <v>252</v>
      </c>
      <c r="B133" s="317" t="s">
        <v>58</v>
      </c>
      <c r="C133" s="317"/>
      <c r="D133" s="317"/>
      <c r="E133" s="317"/>
      <c r="F133" s="317"/>
      <c r="G133" s="142" t="s">
        <v>316</v>
      </c>
      <c r="H133" s="142" t="s">
        <v>317</v>
      </c>
      <c r="I133" s="142" t="s">
        <v>318</v>
      </c>
      <c r="J133" s="142" t="s">
        <v>319</v>
      </c>
    </row>
    <row r="134" spans="1:10" s="136" customFormat="1">
      <c r="A134" s="143">
        <v>1</v>
      </c>
      <c r="B134" s="315">
        <v>2</v>
      </c>
      <c r="C134" s="315"/>
      <c r="D134" s="315"/>
      <c r="E134" s="315"/>
      <c r="F134" s="315"/>
      <c r="G134" s="143">
        <v>3</v>
      </c>
      <c r="H134" s="143">
        <v>4</v>
      </c>
      <c r="I134" s="143">
        <v>5</v>
      </c>
      <c r="J134" s="143">
        <v>6</v>
      </c>
    </row>
    <row r="135" spans="1:10">
      <c r="A135" s="144" t="s">
        <v>59</v>
      </c>
      <c r="B135" s="335" t="s">
        <v>480</v>
      </c>
      <c r="C135" s="336"/>
      <c r="D135" s="336"/>
      <c r="E135" s="336"/>
      <c r="F135" s="337"/>
      <c r="G135" s="41" t="s">
        <v>485</v>
      </c>
      <c r="H135" s="146"/>
      <c r="I135" s="150"/>
      <c r="J135" s="146">
        <f>843517.63+100000</f>
        <v>943517.63</v>
      </c>
    </row>
    <row r="136" spans="1:10" ht="15" customHeight="1">
      <c r="A136" s="144" t="s">
        <v>61</v>
      </c>
      <c r="B136" s="335" t="s">
        <v>481</v>
      </c>
      <c r="C136" s="336"/>
      <c r="D136" s="336"/>
      <c r="E136" s="336"/>
      <c r="F136" s="337"/>
      <c r="G136" s="41" t="s">
        <v>486</v>
      </c>
      <c r="H136" s="146"/>
      <c r="I136" s="150"/>
      <c r="J136" s="146">
        <v>638422.64</v>
      </c>
    </row>
    <row r="137" spans="1:10" ht="15" customHeight="1">
      <c r="A137" s="144" t="s">
        <v>118</v>
      </c>
      <c r="B137" s="335" t="s">
        <v>482</v>
      </c>
      <c r="C137" s="336"/>
      <c r="D137" s="336"/>
      <c r="E137" s="336"/>
      <c r="F137" s="337"/>
      <c r="G137" s="41" t="s">
        <v>487</v>
      </c>
      <c r="H137" s="146"/>
      <c r="I137" s="150"/>
      <c r="J137" s="146">
        <v>25972</v>
      </c>
    </row>
    <row r="138" spans="1:10" ht="15" customHeight="1">
      <c r="A138" s="144" t="s">
        <v>153</v>
      </c>
      <c r="B138" s="335" t="s">
        <v>482</v>
      </c>
      <c r="C138" s="336"/>
      <c r="D138" s="336"/>
      <c r="E138" s="336"/>
      <c r="F138" s="337"/>
      <c r="G138" s="41" t="s">
        <v>488</v>
      </c>
      <c r="H138" s="146"/>
      <c r="I138" s="150"/>
      <c r="J138" s="146">
        <v>88048.639999999999</v>
      </c>
    </row>
    <row r="139" spans="1:10" ht="15" customHeight="1">
      <c r="A139" s="144" t="s">
        <v>165</v>
      </c>
      <c r="B139" s="335" t="s">
        <v>483</v>
      </c>
      <c r="C139" s="336"/>
      <c r="D139" s="336"/>
      <c r="E139" s="336"/>
      <c r="F139" s="337"/>
      <c r="G139" s="41" t="s">
        <v>489</v>
      </c>
      <c r="H139" s="146"/>
      <c r="I139" s="150"/>
      <c r="J139" s="146">
        <v>77252.19</v>
      </c>
    </row>
    <row r="140" spans="1:10" ht="15" customHeight="1">
      <c r="A140" s="144" t="s">
        <v>166</v>
      </c>
      <c r="B140" s="335" t="s">
        <v>484</v>
      </c>
      <c r="C140" s="336"/>
      <c r="D140" s="336"/>
      <c r="E140" s="336"/>
      <c r="F140" s="337"/>
      <c r="G140" s="41" t="s">
        <v>490</v>
      </c>
      <c r="H140" s="146"/>
      <c r="I140" s="150"/>
      <c r="J140" s="146">
        <v>86131.33</v>
      </c>
    </row>
    <row r="141" spans="1:10" ht="15" customHeight="1">
      <c r="A141" s="144" t="s">
        <v>167</v>
      </c>
      <c r="B141" s="335" t="s">
        <v>491</v>
      </c>
      <c r="C141" s="336"/>
      <c r="D141" s="336"/>
      <c r="E141" s="336"/>
      <c r="F141" s="337"/>
      <c r="G141" s="41"/>
      <c r="H141" s="146"/>
      <c r="I141" s="150"/>
      <c r="J141" s="146">
        <v>29306.9</v>
      </c>
    </row>
    <row r="142" spans="1:10">
      <c r="A142" s="145"/>
      <c r="B142" s="338" t="s">
        <v>263</v>
      </c>
      <c r="C142" s="339"/>
      <c r="D142" s="339"/>
      <c r="E142" s="339"/>
      <c r="F142" s="340"/>
      <c r="G142" s="143" t="s">
        <v>119</v>
      </c>
      <c r="H142" s="143" t="s">
        <v>119</v>
      </c>
      <c r="I142" s="143" t="s">
        <v>119</v>
      </c>
      <c r="J142" s="41">
        <f>J135+J136+J137+J138+J139+J140+J141</f>
        <v>1888651.3299999998</v>
      </c>
    </row>
    <row r="144" spans="1:10">
      <c r="A144" s="316" t="s">
        <v>320</v>
      </c>
      <c r="B144" s="316"/>
      <c r="C144" s="316"/>
      <c r="D144" s="316"/>
      <c r="E144" s="316"/>
      <c r="F144" s="316"/>
      <c r="G144" s="316"/>
      <c r="H144" s="316"/>
      <c r="I144" s="316"/>
      <c r="J144" s="316"/>
    </row>
    <row r="146" spans="1:10" ht="36.75" customHeight="1">
      <c r="A146" s="142" t="s">
        <v>252</v>
      </c>
      <c r="B146" s="317" t="s">
        <v>58</v>
      </c>
      <c r="C146" s="317"/>
      <c r="D146" s="317"/>
      <c r="E146" s="317"/>
      <c r="F146" s="317"/>
      <c r="G146" s="317"/>
      <c r="H146" s="142" t="s">
        <v>321</v>
      </c>
      <c r="I146" s="142" t="s">
        <v>322</v>
      </c>
      <c r="J146" s="142" t="s">
        <v>323</v>
      </c>
    </row>
    <row r="147" spans="1:10">
      <c r="A147" s="143">
        <v>1</v>
      </c>
      <c r="B147" s="315">
        <v>2</v>
      </c>
      <c r="C147" s="315"/>
      <c r="D147" s="315"/>
      <c r="E147" s="315"/>
      <c r="F147" s="315"/>
      <c r="G147" s="315"/>
      <c r="H147" s="143">
        <v>4</v>
      </c>
      <c r="I147" s="143">
        <v>5</v>
      </c>
      <c r="J147" s="143">
        <v>6</v>
      </c>
    </row>
    <row r="148" spans="1:10">
      <c r="A148" s="144" t="s">
        <v>59</v>
      </c>
      <c r="B148" s="314" t="s">
        <v>492</v>
      </c>
      <c r="C148" s="314"/>
      <c r="D148" s="314"/>
      <c r="E148" s="314"/>
      <c r="F148" s="314"/>
      <c r="G148" s="314"/>
      <c r="H148" s="151"/>
      <c r="I148" s="151"/>
      <c r="J148" s="151">
        <v>2270000</v>
      </c>
    </row>
    <row r="149" spans="1:10">
      <c r="A149" s="144"/>
      <c r="B149" s="314"/>
      <c r="C149" s="314"/>
      <c r="D149" s="314"/>
      <c r="E149" s="314"/>
      <c r="F149" s="314"/>
      <c r="G149" s="314"/>
      <c r="H149" s="151"/>
      <c r="I149" s="151"/>
      <c r="J149" s="151"/>
    </row>
    <row r="150" spans="1:10">
      <c r="A150" s="145"/>
      <c r="B150" s="344" t="s">
        <v>263</v>
      </c>
      <c r="C150" s="344"/>
      <c r="D150" s="344"/>
      <c r="E150" s="344"/>
      <c r="F150" s="344"/>
      <c r="G150" s="344"/>
      <c r="H150" s="143" t="s">
        <v>119</v>
      </c>
      <c r="I150" s="143" t="s">
        <v>119</v>
      </c>
      <c r="J150" s="143" t="s">
        <v>119</v>
      </c>
    </row>
    <row r="152" spans="1:10">
      <c r="A152" s="316" t="s">
        <v>324</v>
      </c>
      <c r="B152" s="316"/>
      <c r="C152" s="316"/>
      <c r="D152" s="316"/>
      <c r="E152" s="316"/>
      <c r="F152" s="316"/>
      <c r="G152" s="316"/>
      <c r="H152" s="316"/>
      <c r="I152" s="316"/>
      <c r="J152" s="316"/>
    </row>
    <row r="154" spans="1:10" s="136" customFormat="1" ht="39" customHeight="1">
      <c r="A154" s="152" t="s">
        <v>252</v>
      </c>
      <c r="B154" s="364" t="s">
        <v>299</v>
      </c>
      <c r="C154" s="365"/>
      <c r="D154" s="365"/>
      <c r="E154" s="365"/>
      <c r="F154" s="365"/>
      <c r="G154" s="366"/>
      <c r="H154" s="152" t="s">
        <v>325</v>
      </c>
      <c r="I154" s="152" t="s">
        <v>326</v>
      </c>
      <c r="J154" s="142" t="s">
        <v>327</v>
      </c>
    </row>
    <row r="155" spans="1:10" s="136" customFormat="1">
      <c r="A155" s="143">
        <v>1</v>
      </c>
      <c r="B155" s="341">
        <v>2</v>
      </c>
      <c r="C155" s="342"/>
      <c r="D155" s="342"/>
      <c r="E155" s="342"/>
      <c r="F155" s="342"/>
      <c r="G155" s="343"/>
      <c r="H155" s="143">
        <v>3</v>
      </c>
      <c r="I155" s="143">
        <v>4</v>
      </c>
      <c r="J155" s="143">
        <v>5</v>
      </c>
    </row>
    <row r="156" spans="1:10">
      <c r="A156" s="145" t="s">
        <v>59</v>
      </c>
      <c r="B156" s="335" t="s">
        <v>510</v>
      </c>
      <c r="C156" s="336"/>
      <c r="D156" s="336"/>
      <c r="E156" s="336"/>
      <c r="F156" s="336"/>
      <c r="G156" s="337"/>
      <c r="H156" s="41"/>
      <c r="I156" s="41"/>
      <c r="J156" s="41">
        <v>630000</v>
      </c>
    </row>
    <row r="157" spans="1:10">
      <c r="A157" s="145" t="s">
        <v>61</v>
      </c>
      <c r="B157" s="335" t="s">
        <v>511</v>
      </c>
      <c r="C157" s="336"/>
      <c r="D157" s="336"/>
      <c r="E157" s="336"/>
      <c r="F157" s="336"/>
      <c r="G157" s="337"/>
      <c r="H157" s="41"/>
      <c r="I157" s="41"/>
      <c r="J157" s="41">
        <v>48960</v>
      </c>
    </row>
    <row r="158" spans="1:10">
      <c r="A158" s="145" t="s">
        <v>118</v>
      </c>
      <c r="B158" s="335" t="s">
        <v>512</v>
      </c>
      <c r="C158" s="336"/>
      <c r="D158" s="336"/>
      <c r="E158" s="336"/>
      <c r="F158" s="336"/>
      <c r="G158" s="337"/>
      <c r="H158" s="41"/>
      <c r="I158" s="41"/>
      <c r="J158" s="41">
        <v>70000</v>
      </c>
    </row>
    <row r="159" spans="1:10">
      <c r="A159" s="145" t="s">
        <v>153</v>
      </c>
      <c r="B159" s="335" t="s">
        <v>513</v>
      </c>
      <c r="C159" s="336"/>
      <c r="D159" s="336"/>
      <c r="E159" s="336"/>
      <c r="F159" s="336"/>
      <c r="G159" s="337"/>
      <c r="H159" s="41"/>
      <c r="I159" s="41"/>
      <c r="J159" s="41">
        <v>300000</v>
      </c>
    </row>
    <row r="160" spans="1:10">
      <c r="A160" s="145" t="s">
        <v>165</v>
      </c>
      <c r="B160" s="335" t="s">
        <v>514</v>
      </c>
      <c r="C160" s="336"/>
      <c r="D160" s="336"/>
      <c r="E160" s="336"/>
      <c r="F160" s="336"/>
      <c r="G160" s="337"/>
      <c r="H160" s="41"/>
      <c r="I160" s="41"/>
      <c r="J160" s="41">
        <f>1596964+189100</f>
        <v>1786064</v>
      </c>
    </row>
    <row r="161" spans="1:10">
      <c r="A161" s="145"/>
      <c r="B161" s="338" t="s">
        <v>263</v>
      </c>
      <c r="C161" s="339"/>
      <c r="D161" s="339"/>
      <c r="E161" s="339"/>
      <c r="F161" s="339"/>
      <c r="G161" s="340"/>
      <c r="H161" s="143" t="s">
        <v>119</v>
      </c>
      <c r="I161" s="143" t="s">
        <v>119</v>
      </c>
      <c r="J161" s="41">
        <f>J156+J157+J158+J159+J160</f>
        <v>2835024</v>
      </c>
    </row>
    <row r="163" spans="1:10">
      <c r="A163" s="316" t="s">
        <v>328</v>
      </c>
      <c r="B163" s="316"/>
      <c r="C163" s="316"/>
      <c r="D163" s="316"/>
      <c r="E163" s="316"/>
      <c r="F163" s="316"/>
      <c r="G163" s="316"/>
      <c r="H163" s="316"/>
      <c r="I163" s="316"/>
      <c r="J163" s="316"/>
    </row>
    <row r="165" spans="1:10" s="136" customFormat="1" ht="27" customHeight="1">
      <c r="A165" s="142" t="s">
        <v>252</v>
      </c>
      <c r="B165" s="317" t="s">
        <v>299</v>
      </c>
      <c r="C165" s="317"/>
      <c r="D165" s="317"/>
      <c r="E165" s="317"/>
      <c r="F165" s="317"/>
      <c r="G165" s="317"/>
      <c r="H165" s="317"/>
      <c r="I165" s="142" t="s">
        <v>329</v>
      </c>
      <c r="J165" s="142" t="s">
        <v>330</v>
      </c>
    </row>
    <row r="166" spans="1:10" s="136" customFormat="1">
      <c r="A166" s="143">
        <v>1</v>
      </c>
      <c r="B166" s="315">
        <v>2</v>
      </c>
      <c r="C166" s="315"/>
      <c r="D166" s="315"/>
      <c r="E166" s="315"/>
      <c r="F166" s="315"/>
      <c r="G166" s="315"/>
      <c r="H166" s="315"/>
      <c r="I166" s="143">
        <v>3</v>
      </c>
      <c r="J166" s="143">
        <v>4</v>
      </c>
    </row>
    <row r="167" spans="1:10">
      <c r="A167" s="144" t="s">
        <v>59</v>
      </c>
      <c r="B167" s="314" t="s">
        <v>515</v>
      </c>
      <c r="C167" s="314"/>
      <c r="D167" s="314"/>
      <c r="E167" s="314"/>
      <c r="F167" s="314"/>
      <c r="G167" s="314"/>
      <c r="H167" s="314"/>
      <c r="I167" s="41"/>
      <c r="J167" s="41">
        <v>360000</v>
      </c>
    </row>
    <row r="168" spans="1:10">
      <c r="A168" s="144" t="s">
        <v>61</v>
      </c>
      <c r="B168" s="314" t="s">
        <v>516</v>
      </c>
      <c r="C168" s="314"/>
      <c r="D168" s="314"/>
      <c r="E168" s="314"/>
      <c r="F168" s="314"/>
      <c r="G168" s="314"/>
      <c r="H168" s="314"/>
      <c r="I168" s="41"/>
      <c r="J168" s="41">
        <v>235000</v>
      </c>
    </row>
    <row r="169" spans="1:10">
      <c r="A169" s="144" t="s">
        <v>118</v>
      </c>
      <c r="B169" s="314" t="s">
        <v>517</v>
      </c>
      <c r="C169" s="314"/>
      <c r="D169" s="314"/>
      <c r="E169" s="314"/>
      <c r="F169" s="314"/>
      <c r="G169" s="314"/>
      <c r="H169" s="314"/>
      <c r="I169" s="41"/>
      <c r="J169" s="41">
        <v>1265340</v>
      </c>
    </row>
    <row r="170" spans="1:10">
      <c r="A170" s="144" t="s">
        <v>153</v>
      </c>
      <c r="B170" s="314" t="s">
        <v>519</v>
      </c>
      <c r="C170" s="314"/>
      <c r="D170" s="314"/>
      <c r="E170" s="314"/>
      <c r="F170" s="314"/>
      <c r="G170" s="314"/>
      <c r="H170" s="314"/>
      <c r="I170" s="41"/>
      <c r="J170" s="41">
        <f>25283403.95+2679856.42-40000-1060000+300000</f>
        <v>27163260.369999997</v>
      </c>
    </row>
    <row r="171" spans="1:10">
      <c r="A171" s="144" t="s">
        <v>165</v>
      </c>
      <c r="B171" s="314" t="s">
        <v>518</v>
      </c>
      <c r="C171" s="314"/>
      <c r="D171" s="314"/>
      <c r="E171" s="314"/>
      <c r="F171" s="314"/>
      <c r="G171" s="314"/>
      <c r="H171" s="314"/>
      <c r="I171" s="41"/>
      <c r="J171" s="41">
        <v>1200000</v>
      </c>
    </row>
    <row r="172" spans="1:10">
      <c r="A172" s="145"/>
      <c r="B172" s="327" t="s">
        <v>263</v>
      </c>
      <c r="C172" s="327"/>
      <c r="D172" s="327"/>
      <c r="E172" s="327"/>
      <c r="F172" s="327"/>
      <c r="G172" s="327"/>
      <c r="H172" s="327"/>
      <c r="I172" s="143" t="s">
        <v>119</v>
      </c>
      <c r="J172" s="41">
        <f>J167+J168+J169+J170+J171</f>
        <v>30223600.369999997</v>
      </c>
    </row>
    <row r="174" spans="1:10" ht="15" customHeight="1">
      <c r="A174" s="328" t="s">
        <v>331</v>
      </c>
      <c r="B174" s="328"/>
      <c r="C174" s="328"/>
      <c r="D174" s="328"/>
      <c r="E174" s="328"/>
      <c r="F174" s="328"/>
      <c r="G174" s="328"/>
      <c r="H174" s="328"/>
      <c r="I174" s="328"/>
      <c r="J174" s="328"/>
    </row>
    <row r="176" spans="1:10" s="136" customFormat="1" ht="25.5" customHeight="1">
      <c r="A176" s="142" t="s">
        <v>252</v>
      </c>
      <c r="B176" s="317" t="s">
        <v>299</v>
      </c>
      <c r="C176" s="317"/>
      <c r="D176" s="317"/>
      <c r="E176" s="317"/>
      <c r="F176" s="317"/>
      <c r="G176" s="317"/>
      <c r="H176" s="142" t="s">
        <v>321</v>
      </c>
      <c r="I176" s="142" t="s">
        <v>332</v>
      </c>
      <c r="J176" s="142" t="s">
        <v>333</v>
      </c>
    </row>
    <row r="177" spans="1:10" s="136" customFormat="1">
      <c r="A177" s="143">
        <v>1</v>
      </c>
      <c r="B177" s="315">
        <v>2</v>
      </c>
      <c r="C177" s="315"/>
      <c r="D177" s="315"/>
      <c r="E177" s="315"/>
      <c r="F177" s="315"/>
      <c r="G177" s="315"/>
      <c r="H177" s="143">
        <v>3</v>
      </c>
      <c r="I177" s="143">
        <v>4</v>
      </c>
      <c r="J177" s="143">
        <v>5</v>
      </c>
    </row>
    <row r="178" spans="1:10">
      <c r="A178" s="144"/>
      <c r="B178" s="314" t="s">
        <v>520</v>
      </c>
      <c r="C178" s="314"/>
      <c r="D178" s="314"/>
      <c r="E178" s="314"/>
      <c r="F178" s="314"/>
      <c r="G178" s="314"/>
      <c r="H178" s="153">
        <v>15</v>
      </c>
      <c r="I178" s="41"/>
      <c r="J178" s="41">
        <f>64000+100000</f>
        <v>164000</v>
      </c>
    </row>
    <row r="179" spans="1:10">
      <c r="A179" s="144"/>
      <c r="B179" s="314" t="s">
        <v>521</v>
      </c>
      <c r="C179" s="314"/>
      <c r="D179" s="314"/>
      <c r="E179" s="314"/>
      <c r="F179" s="314"/>
      <c r="G179" s="314"/>
      <c r="H179" s="153">
        <v>2</v>
      </c>
      <c r="I179" s="41"/>
      <c r="J179" s="41">
        <v>180000</v>
      </c>
    </row>
    <row r="180" spans="1:10">
      <c r="A180" s="144"/>
      <c r="B180" s="314" t="s">
        <v>522</v>
      </c>
      <c r="C180" s="314"/>
      <c r="D180" s="314"/>
      <c r="E180" s="314"/>
      <c r="F180" s="314"/>
      <c r="G180" s="314"/>
      <c r="H180" s="153">
        <v>5</v>
      </c>
      <c r="I180" s="41"/>
      <c r="J180" s="41">
        <v>50000</v>
      </c>
    </row>
    <row r="181" spans="1:10">
      <c r="A181" s="144"/>
      <c r="B181" s="314" t="s">
        <v>523</v>
      </c>
      <c r="C181" s="314"/>
      <c r="D181" s="314"/>
      <c r="E181" s="314"/>
      <c r="F181" s="314"/>
      <c r="G181" s="314"/>
      <c r="H181" s="153">
        <v>3</v>
      </c>
      <c r="I181" s="41"/>
      <c r="J181" s="41">
        <f>210000+50000</f>
        <v>260000</v>
      </c>
    </row>
    <row r="182" spans="1:10">
      <c r="A182" s="144"/>
      <c r="B182" s="314" t="s">
        <v>524</v>
      </c>
      <c r="C182" s="314"/>
      <c r="D182" s="314"/>
      <c r="E182" s="314"/>
      <c r="F182" s="314"/>
      <c r="G182" s="314"/>
      <c r="H182" s="153">
        <v>1</v>
      </c>
      <c r="I182" s="41"/>
      <c r="J182" s="41">
        <v>60000</v>
      </c>
    </row>
    <row r="183" spans="1:10">
      <c r="A183" s="144"/>
      <c r="B183" s="314" t="s">
        <v>525</v>
      </c>
      <c r="C183" s="314"/>
      <c r="D183" s="314"/>
      <c r="E183" s="314"/>
      <c r="F183" s="314"/>
      <c r="G183" s="314"/>
      <c r="H183" s="153">
        <v>19</v>
      </c>
      <c r="I183" s="41"/>
      <c r="J183" s="41">
        <v>520000</v>
      </c>
    </row>
    <row r="184" spans="1:10">
      <c r="A184" s="144"/>
      <c r="B184" s="314" t="s">
        <v>526</v>
      </c>
      <c r="C184" s="314"/>
      <c r="D184" s="314"/>
      <c r="E184" s="314"/>
      <c r="F184" s="314"/>
      <c r="G184" s="314"/>
      <c r="H184" s="153"/>
      <c r="I184" s="41"/>
      <c r="J184" s="41">
        <v>180000</v>
      </c>
    </row>
    <row r="185" spans="1:10">
      <c r="A185" s="144"/>
      <c r="B185" s="314" t="s">
        <v>527</v>
      </c>
      <c r="C185" s="314"/>
      <c r="D185" s="314"/>
      <c r="E185" s="314"/>
      <c r="F185" s="314"/>
      <c r="G185" s="314"/>
      <c r="H185" s="153"/>
      <c r="I185" s="41"/>
      <c r="J185" s="41">
        <f>190000+600000</f>
        <v>790000</v>
      </c>
    </row>
    <row r="186" spans="1:10">
      <c r="A186" s="144"/>
      <c r="B186" s="314" t="s">
        <v>528</v>
      </c>
      <c r="C186" s="314"/>
      <c r="D186" s="314"/>
      <c r="E186" s="314"/>
      <c r="F186" s="314"/>
      <c r="G186" s="314"/>
      <c r="H186" s="153"/>
      <c r="I186" s="41"/>
      <c r="J186" s="41">
        <f>60000+100000</f>
        <v>160000</v>
      </c>
    </row>
    <row r="187" spans="1:10">
      <c r="A187" s="144"/>
      <c r="B187" s="314" t="s">
        <v>529</v>
      </c>
      <c r="C187" s="314"/>
      <c r="D187" s="314"/>
      <c r="E187" s="314"/>
      <c r="F187" s="314"/>
      <c r="G187" s="314"/>
      <c r="H187" s="153"/>
      <c r="I187" s="41"/>
      <c r="J187" s="41">
        <f>280000+300000+100000+200000+200000</f>
        <v>1080000</v>
      </c>
    </row>
    <row r="188" spans="1:10">
      <c r="A188" s="144"/>
      <c r="B188" s="314" t="s">
        <v>530</v>
      </c>
      <c r="C188" s="314"/>
      <c r="D188" s="314"/>
      <c r="E188" s="314"/>
      <c r="F188" s="314"/>
      <c r="G188" s="314"/>
      <c r="H188" s="153"/>
      <c r="I188" s="41"/>
      <c r="J188" s="41">
        <v>140000</v>
      </c>
    </row>
    <row r="189" spans="1:10">
      <c r="A189" s="144"/>
      <c r="B189" s="314" t="s">
        <v>531</v>
      </c>
      <c r="C189" s="314"/>
      <c r="D189" s="314"/>
      <c r="E189" s="314"/>
      <c r="F189" s="314"/>
      <c r="G189" s="314"/>
      <c r="H189" s="153"/>
      <c r="I189" s="41"/>
      <c r="J189" s="41">
        <f>570000</f>
        <v>570000</v>
      </c>
    </row>
    <row r="190" spans="1:10">
      <c r="A190" s="144"/>
      <c r="B190" s="314" t="s">
        <v>532</v>
      </c>
      <c r="C190" s="314"/>
      <c r="D190" s="314"/>
      <c r="E190" s="314"/>
      <c r="F190" s="314"/>
      <c r="G190" s="314"/>
      <c r="H190" s="153"/>
      <c r="I190" s="41"/>
      <c r="J190" s="41">
        <v>440000</v>
      </c>
    </row>
    <row r="191" spans="1:10">
      <c r="A191" s="144"/>
      <c r="B191" s="314" t="s">
        <v>533</v>
      </c>
      <c r="C191" s="314"/>
      <c r="D191" s="314"/>
      <c r="E191" s="314"/>
      <c r="F191" s="314"/>
      <c r="G191" s="314"/>
      <c r="H191" s="153"/>
      <c r="I191" s="41"/>
      <c r="J191" s="41">
        <f>9895400+2900000+8400000</f>
        <v>21195400</v>
      </c>
    </row>
    <row r="192" spans="1:10">
      <c r="A192" s="144"/>
      <c r="B192" s="314" t="s">
        <v>534</v>
      </c>
      <c r="C192" s="314"/>
      <c r="D192" s="314"/>
      <c r="E192" s="314"/>
      <c r="F192" s="314"/>
      <c r="G192" s="314"/>
      <c r="H192" s="153"/>
      <c r="I192" s="41"/>
      <c r="J192" s="41">
        <f>585000+200000</f>
        <v>785000</v>
      </c>
    </row>
    <row r="193" spans="1:91">
      <c r="A193" s="144"/>
      <c r="B193" s="314" t="s">
        <v>563</v>
      </c>
      <c r="C193" s="314"/>
      <c r="D193" s="314"/>
      <c r="E193" s="314"/>
      <c r="F193" s="314"/>
      <c r="G193" s="314"/>
      <c r="H193" s="153"/>
      <c r="I193" s="41"/>
      <c r="J193" s="41">
        <v>60000</v>
      </c>
    </row>
    <row r="194" spans="1:91">
      <c r="A194" s="144"/>
      <c r="B194" s="314"/>
      <c r="C194" s="314"/>
      <c r="D194" s="314"/>
      <c r="E194" s="314"/>
      <c r="F194" s="314"/>
      <c r="G194" s="314"/>
      <c r="H194" s="153"/>
      <c r="I194" s="41"/>
      <c r="J194" s="41"/>
    </row>
    <row r="195" spans="1:91">
      <c r="A195" s="145"/>
      <c r="B195" s="344" t="s">
        <v>263</v>
      </c>
      <c r="C195" s="344"/>
      <c r="D195" s="344"/>
      <c r="E195" s="344"/>
      <c r="F195" s="344"/>
      <c r="G195" s="344"/>
      <c r="H195" s="41"/>
      <c r="I195" s="143" t="s">
        <v>119</v>
      </c>
      <c r="J195" s="41">
        <f>SUM(J178:J194)</f>
        <v>26634400</v>
      </c>
    </row>
    <row r="196" spans="1:91">
      <c r="J196" s="33">
        <f>J18+J26+J34+J53+J69+J82+J94+J106+J121+J129+J142+J148+J161+J172+J195</f>
        <v>106902540.94639999</v>
      </c>
    </row>
    <row r="197" spans="1:91">
      <c r="A197" s="128" t="s">
        <v>334</v>
      </c>
    </row>
    <row r="198" spans="1:91">
      <c r="A198" s="128" t="s">
        <v>335</v>
      </c>
      <c r="D198" s="325" t="s">
        <v>556</v>
      </c>
      <c r="E198" s="325"/>
      <c r="F198" s="136" t="s">
        <v>336</v>
      </c>
      <c r="G198" s="325" t="s">
        <v>557</v>
      </c>
      <c r="H198" s="325"/>
    </row>
    <row r="199" spans="1:91" s="154" customFormat="1" ht="10.199999999999999">
      <c r="D199" s="346" t="s">
        <v>337</v>
      </c>
      <c r="E199" s="346"/>
      <c r="F199" s="154" t="s">
        <v>338</v>
      </c>
      <c r="G199" s="346" t="s">
        <v>339</v>
      </c>
      <c r="H199" s="346"/>
    </row>
    <row r="200" spans="1:91">
      <c r="A200" s="128" t="s">
        <v>340</v>
      </c>
      <c r="D200" s="325" t="s">
        <v>537</v>
      </c>
      <c r="E200" s="325"/>
      <c r="F200" s="136" t="s">
        <v>538</v>
      </c>
      <c r="G200" s="325" t="s">
        <v>539</v>
      </c>
      <c r="H200" s="325"/>
    </row>
    <row r="201" spans="1:91">
      <c r="A201" s="154"/>
      <c r="B201" s="154"/>
      <c r="C201" s="154"/>
      <c r="D201" s="346" t="s">
        <v>337</v>
      </c>
      <c r="E201" s="346"/>
      <c r="F201" s="154" t="s">
        <v>341</v>
      </c>
      <c r="G201" s="346" t="s">
        <v>342</v>
      </c>
      <c r="H201" s="346"/>
    </row>
    <row r="202" spans="1:91" ht="14.4" thickBot="1">
      <c r="A202" s="128" t="s">
        <v>569</v>
      </c>
    </row>
    <row r="203" spans="1:91">
      <c r="A203" s="155" t="s">
        <v>343</v>
      </c>
      <c r="B203" s="156"/>
      <c r="C203" s="156"/>
      <c r="D203" s="156"/>
      <c r="E203" s="156"/>
      <c r="F203" s="156"/>
      <c r="G203" s="156"/>
      <c r="H203" s="157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58"/>
      <c r="BL203" s="158"/>
      <c r="BM203" s="158"/>
      <c r="BN203" s="158"/>
      <c r="BO203" s="158"/>
      <c r="BP203" s="158"/>
      <c r="BQ203" s="158"/>
      <c r="BR203" s="158"/>
      <c r="BS203" s="158"/>
      <c r="BT203" s="158"/>
      <c r="BU203" s="158"/>
      <c r="BV203" s="158"/>
      <c r="BW203" s="158"/>
      <c r="BX203" s="158"/>
      <c r="BY203" s="158"/>
      <c r="BZ203" s="158"/>
      <c r="CA203" s="158"/>
      <c r="CB203" s="158"/>
      <c r="CC203" s="158"/>
      <c r="CD203" s="158"/>
      <c r="CE203" s="158"/>
      <c r="CF203" s="158"/>
      <c r="CG203" s="158"/>
      <c r="CH203" s="158"/>
      <c r="CI203" s="158"/>
      <c r="CJ203" s="158"/>
      <c r="CK203" s="158"/>
      <c r="CL203" s="158"/>
      <c r="CM203" s="158"/>
    </row>
    <row r="204" spans="1:91">
      <c r="A204" s="159"/>
      <c r="H204" s="160"/>
    </row>
    <row r="205" spans="1:91">
      <c r="A205" s="318" t="s">
        <v>540</v>
      </c>
      <c r="B205" s="319"/>
      <c r="C205" s="319"/>
      <c r="D205" s="319"/>
      <c r="E205" s="319"/>
      <c r="F205" s="319"/>
      <c r="G205" s="319"/>
      <c r="H205" s="320"/>
    </row>
    <row r="206" spans="1:91">
      <c r="A206" s="321" t="s">
        <v>344</v>
      </c>
      <c r="B206" s="322"/>
      <c r="C206" s="322"/>
      <c r="D206" s="322"/>
      <c r="E206" s="322"/>
      <c r="F206" s="322"/>
      <c r="G206" s="322"/>
      <c r="H206" s="323"/>
    </row>
    <row r="207" spans="1:91">
      <c r="A207" s="159"/>
      <c r="H207" s="160"/>
    </row>
    <row r="208" spans="1:91">
      <c r="A208" s="324" t="s">
        <v>345</v>
      </c>
      <c r="B208" s="325"/>
      <c r="C208" s="325"/>
      <c r="D208" s="325" t="s">
        <v>554</v>
      </c>
      <c r="E208" s="325"/>
      <c r="F208" s="325"/>
      <c r="G208" s="325"/>
      <c r="H208" s="326"/>
    </row>
    <row r="209" spans="1:8" s="161" customFormat="1" ht="10.199999999999999">
      <c r="A209" s="345" t="s">
        <v>338</v>
      </c>
      <c r="B209" s="346"/>
      <c r="C209" s="346"/>
      <c r="D209" s="346" t="s">
        <v>339</v>
      </c>
      <c r="E209" s="346"/>
      <c r="F209" s="346"/>
      <c r="G209" s="346"/>
      <c r="H209" s="347"/>
    </row>
    <row r="210" spans="1:8">
      <c r="A210" s="159"/>
      <c r="H210" s="160"/>
    </row>
    <row r="211" spans="1:8" ht="14.4" thickBot="1">
      <c r="A211" s="128" t="s">
        <v>569</v>
      </c>
      <c r="C211" s="162"/>
      <c r="D211" s="162"/>
      <c r="E211" s="162"/>
      <c r="F211" s="162"/>
      <c r="G211" s="162"/>
      <c r="H211" s="163"/>
    </row>
  </sheetData>
  <mergeCells count="172">
    <mergeCell ref="A1:J1"/>
    <mergeCell ref="A3:J3"/>
    <mergeCell ref="C5:J5"/>
    <mergeCell ref="D7:J7"/>
    <mergeCell ref="A18:B18"/>
    <mergeCell ref="A9:J9"/>
    <mergeCell ref="A11:A13"/>
    <mergeCell ref="B11:B13"/>
    <mergeCell ref="C11:C13"/>
    <mergeCell ref="D11:G11"/>
    <mergeCell ref="H11:H13"/>
    <mergeCell ref="I11:I13"/>
    <mergeCell ref="J11:J13"/>
    <mergeCell ref="D12:D13"/>
    <mergeCell ref="E12:G12"/>
    <mergeCell ref="B149:G149"/>
    <mergeCell ref="A152:J152"/>
    <mergeCell ref="B154:G154"/>
    <mergeCell ref="B136:F136"/>
    <mergeCell ref="B140:F140"/>
    <mergeCell ref="B141:F141"/>
    <mergeCell ref="B138:F138"/>
    <mergeCell ref="B139:F139"/>
    <mergeCell ref="B157:G157"/>
    <mergeCell ref="A20:J20"/>
    <mergeCell ref="B22:F22"/>
    <mergeCell ref="B23:F23"/>
    <mergeCell ref="B24:F24"/>
    <mergeCell ref="B25:F25"/>
    <mergeCell ref="B26:F26"/>
    <mergeCell ref="B33:F33"/>
    <mergeCell ref="B32:F32"/>
    <mergeCell ref="B31:F31"/>
    <mergeCell ref="A28:J28"/>
    <mergeCell ref="B30:F30"/>
    <mergeCell ref="A36:J36"/>
    <mergeCell ref="B34:F34"/>
    <mergeCell ref="B38:H38"/>
    <mergeCell ref="B39:H39"/>
    <mergeCell ref="B40:H40"/>
    <mergeCell ref="B41:H41"/>
    <mergeCell ref="B42:H42"/>
    <mergeCell ref="A41:A42"/>
    <mergeCell ref="C73:J73"/>
    <mergeCell ref="I41:I42"/>
    <mergeCell ref="J41:J42"/>
    <mergeCell ref="A55:J55"/>
    <mergeCell ref="A57:J57"/>
    <mergeCell ref="B46:H46"/>
    <mergeCell ref="B47:H47"/>
    <mergeCell ref="B48:H48"/>
    <mergeCell ref="A46:A47"/>
    <mergeCell ref="B49:H49"/>
    <mergeCell ref="I46:I47"/>
    <mergeCell ref="J46:J47"/>
    <mergeCell ref="B45:H45"/>
    <mergeCell ref="B43:H43"/>
    <mergeCell ref="B44:H44"/>
    <mergeCell ref="D75:J75"/>
    <mergeCell ref="B77:G77"/>
    <mergeCell ref="B78:G78"/>
    <mergeCell ref="B82:G82"/>
    <mergeCell ref="B79:G79"/>
    <mergeCell ref="B80:G80"/>
    <mergeCell ref="A84:J84"/>
    <mergeCell ref="B50:H50"/>
    <mergeCell ref="D61:J61"/>
    <mergeCell ref="C59:J59"/>
    <mergeCell ref="B69:G69"/>
    <mergeCell ref="B67:G67"/>
    <mergeCell ref="B65:G65"/>
    <mergeCell ref="B64:G64"/>
    <mergeCell ref="B63:G63"/>
    <mergeCell ref="A71:J71"/>
    <mergeCell ref="B52:H52"/>
    <mergeCell ref="B53:H53"/>
    <mergeCell ref="B51:H51"/>
    <mergeCell ref="B81:G81"/>
    <mergeCell ref="B68:G68"/>
    <mergeCell ref="B66:G66"/>
    <mergeCell ref="B94:G94"/>
    <mergeCell ref="A96:J96"/>
    <mergeCell ref="C98:J98"/>
    <mergeCell ref="D100:J100"/>
    <mergeCell ref="B102:G102"/>
    <mergeCell ref="B103:G103"/>
    <mergeCell ref="C86:J86"/>
    <mergeCell ref="D88:J88"/>
    <mergeCell ref="B90:G90"/>
    <mergeCell ref="B91:G91"/>
    <mergeCell ref="B92:G92"/>
    <mergeCell ref="B93:G93"/>
    <mergeCell ref="B121:F121"/>
    <mergeCell ref="A123:J123"/>
    <mergeCell ref="B125:G125"/>
    <mergeCell ref="B104:G104"/>
    <mergeCell ref="B105:G105"/>
    <mergeCell ref="B106:G106"/>
    <mergeCell ref="A108:J108"/>
    <mergeCell ref="C110:J110"/>
    <mergeCell ref="D112:J112"/>
    <mergeCell ref="B120:F120"/>
    <mergeCell ref="A114:J114"/>
    <mergeCell ref="B116:F116"/>
    <mergeCell ref="B117:F117"/>
    <mergeCell ref="B118:F118"/>
    <mergeCell ref="B119:F119"/>
    <mergeCell ref="A209:C209"/>
    <mergeCell ref="D209:H209"/>
    <mergeCell ref="D200:E200"/>
    <mergeCell ref="G200:H200"/>
    <mergeCell ref="D201:E201"/>
    <mergeCell ref="G201:H201"/>
    <mergeCell ref="B178:G178"/>
    <mergeCell ref="B179:G179"/>
    <mergeCell ref="B195:G195"/>
    <mergeCell ref="D198:E198"/>
    <mergeCell ref="G198:H198"/>
    <mergeCell ref="D199:E199"/>
    <mergeCell ref="G199:H199"/>
    <mergeCell ref="B184:G184"/>
    <mergeCell ref="B185:G185"/>
    <mergeCell ref="B186:G186"/>
    <mergeCell ref="B187:G187"/>
    <mergeCell ref="B188:G188"/>
    <mergeCell ref="B189:G189"/>
    <mergeCell ref="B190:G190"/>
    <mergeCell ref="B191:G191"/>
    <mergeCell ref="B192:G192"/>
    <mergeCell ref="B193:G193"/>
    <mergeCell ref="B194:G194"/>
    <mergeCell ref="B126:G126"/>
    <mergeCell ref="B129:G129"/>
    <mergeCell ref="B127:G127"/>
    <mergeCell ref="B128:G128"/>
    <mergeCell ref="A131:J131"/>
    <mergeCell ref="B133:F133"/>
    <mergeCell ref="B159:G159"/>
    <mergeCell ref="B160:G160"/>
    <mergeCell ref="B170:H170"/>
    <mergeCell ref="B168:H168"/>
    <mergeCell ref="B167:H167"/>
    <mergeCell ref="A144:J144"/>
    <mergeCell ref="B146:G146"/>
    <mergeCell ref="B142:F142"/>
    <mergeCell ref="B137:F137"/>
    <mergeCell ref="B135:F135"/>
    <mergeCell ref="B134:F134"/>
    <mergeCell ref="B155:G155"/>
    <mergeCell ref="B161:G161"/>
    <mergeCell ref="B156:G156"/>
    <mergeCell ref="B158:G158"/>
    <mergeCell ref="B147:G147"/>
    <mergeCell ref="B150:G150"/>
    <mergeCell ref="B148:G148"/>
    <mergeCell ref="B169:H169"/>
    <mergeCell ref="B166:H166"/>
    <mergeCell ref="A163:J163"/>
    <mergeCell ref="B165:H165"/>
    <mergeCell ref="A205:H205"/>
    <mergeCell ref="A206:H206"/>
    <mergeCell ref="A208:C208"/>
    <mergeCell ref="D208:H208"/>
    <mergeCell ref="B172:H172"/>
    <mergeCell ref="A174:J174"/>
    <mergeCell ref="B176:G176"/>
    <mergeCell ref="B177:G177"/>
    <mergeCell ref="B171:H171"/>
    <mergeCell ref="B180:G180"/>
    <mergeCell ref="B181:G181"/>
    <mergeCell ref="B182:G182"/>
    <mergeCell ref="B183:G183"/>
  </mergeCells>
  <pageMargins left="0.78740157480314965" right="0.39370078740157483" top="0.39370078740157483" bottom="0.39370078740157483" header="0.31496062992125984" footer="0.31496062992125984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'Раздел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vsevedinros@outlook.com</cp:lastModifiedBy>
  <cp:lastPrinted>2020-07-06T10:41:49Z</cp:lastPrinted>
  <dcterms:created xsi:type="dcterms:W3CDTF">2020-01-21T14:44:18Z</dcterms:created>
  <dcterms:modified xsi:type="dcterms:W3CDTF">2020-07-06T11:30:58Z</dcterms:modified>
</cp:coreProperties>
</file>